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6260" windowHeight="5304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M83" i="1" l="1"/>
  <c r="M85" i="1" s="1"/>
  <c r="M87" i="1" s="1"/>
  <c r="L83" i="1"/>
  <c r="L85" i="1" s="1"/>
  <c r="L87" i="1" s="1"/>
  <c r="K83" i="1"/>
  <c r="K85" i="1" s="1"/>
  <c r="K87" i="1" s="1"/>
  <c r="J83" i="1"/>
  <c r="J85" i="1" s="1"/>
  <c r="J87" i="1" s="1"/>
  <c r="I83" i="1"/>
  <c r="I85" i="1" s="1"/>
  <c r="I87" i="1" s="1"/>
  <c r="H83" i="1"/>
  <c r="H85" i="1" s="1"/>
  <c r="H87" i="1" s="1"/>
  <c r="G83" i="1"/>
  <c r="G85" i="1" s="1"/>
  <c r="G87" i="1" s="1"/>
  <c r="F83" i="1"/>
  <c r="F85" i="1" s="1"/>
  <c r="F87" i="1" s="1"/>
  <c r="E83" i="1"/>
  <c r="E85" i="1" s="1"/>
  <c r="E87" i="1" s="1"/>
  <c r="R82" i="1"/>
  <c r="Q82" i="1"/>
  <c r="P82" i="1"/>
  <c r="O82" i="1"/>
  <c r="N82" i="1"/>
  <c r="R81" i="1"/>
  <c r="Q81" i="1"/>
  <c r="P81" i="1"/>
  <c r="N81" i="1"/>
  <c r="R80" i="1"/>
  <c r="Q80" i="1"/>
  <c r="P80" i="1"/>
  <c r="N80" i="1"/>
  <c r="R79" i="1"/>
  <c r="Q79" i="1"/>
  <c r="P79" i="1"/>
  <c r="O79" i="1"/>
  <c r="N79" i="1"/>
  <c r="R78" i="1"/>
  <c r="Q78" i="1"/>
  <c r="P78" i="1"/>
  <c r="O78" i="1"/>
  <c r="O83" i="1" s="1"/>
  <c r="O85" i="1" s="1"/>
  <c r="N78" i="1"/>
  <c r="R77" i="1"/>
  <c r="Q77" i="1"/>
  <c r="P77" i="1"/>
  <c r="N77" i="1"/>
  <c r="R76" i="1"/>
  <c r="Q76" i="1"/>
  <c r="P76" i="1"/>
  <c r="R75" i="1"/>
  <c r="Q75" i="1"/>
  <c r="P75" i="1"/>
  <c r="N75" i="1"/>
  <c r="R74" i="1"/>
  <c r="Q74" i="1"/>
  <c r="P74" i="1"/>
  <c r="N74" i="1"/>
  <c r="R73" i="1"/>
  <c r="Q73" i="1"/>
  <c r="P73" i="1"/>
  <c r="N73" i="1"/>
  <c r="R72" i="1"/>
  <c r="Q72" i="1"/>
  <c r="P72" i="1"/>
  <c r="N72" i="1"/>
  <c r="R71" i="1"/>
  <c r="Q71" i="1"/>
  <c r="P71" i="1"/>
  <c r="N71" i="1"/>
  <c r="R70" i="1"/>
  <c r="Q70" i="1"/>
  <c r="P70" i="1"/>
  <c r="N70" i="1"/>
  <c r="R69" i="1"/>
  <c r="Q69" i="1"/>
  <c r="P69" i="1"/>
  <c r="N69" i="1"/>
  <c r="R68" i="1"/>
  <c r="Q68" i="1"/>
  <c r="P68" i="1"/>
  <c r="N68" i="1"/>
  <c r="R67" i="1"/>
  <c r="Q67" i="1"/>
  <c r="P67" i="1"/>
  <c r="N67" i="1"/>
  <c r="R66" i="1"/>
  <c r="Q66" i="1"/>
  <c r="P66" i="1"/>
  <c r="N66" i="1"/>
  <c r="R65" i="1"/>
  <c r="Q65" i="1"/>
  <c r="P65" i="1"/>
  <c r="N65" i="1"/>
  <c r="R64" i="1"/>
  <c r="Q64" i="1"/>
  <c r="P64" i="1"/>
  <c r="N64" i="1"/>
  <c r="R63" i="1"/>
  <c r="R83" i="1" s="1"/>
  <c r="Q63" i="1"/>
  <c r="Q83" i="1" s="1"/>
  <c r="Q85" i="1" s="1"/>
  <c r="P63" i="1"/>
  <c r="P83" i="1" s="1"/>
  <c r="N63" i="1"/>
  <c r="N83" i="1" s="1"/>
  <c r="Q60" i="1"/>
  <c r="O60" i="1"/>
  <c r="R59" i="1"/>
  <c r="Q59" i="1"/>
  <c r="P59" i="1"/>
  <c r="N59" i="1"/>
  <c r="R58" i="1"/>
  <c r="R60" i="1" s="1"/>
  <c r="Q58" i="1"/>
  <c r="P58" i="1"/>
  <c r="P60" i="1" s="1"/>
  <c r="N58" i="1"/>
  <c r="N60" i="1" s="1"/>
  <c r="M55" i="1"/>
  <c r="L55" i="1"/>
  <c r="K55" i="1"/>
  <c r="J55" i="1"/>
  <c r="I55" i="1"/>
  <c r="H55" i="1"/>
  <c r="G55" i="1"/>
  <c r="F55" i="1"/>
  <c r="E55" i="1"/>
  <c r="R54" i="1"/>
  <c r="Q54" i="1"/>
  <c r="P54" i="1"/>
  <c r="N54" i="1"/>
  <c r="R53" i="1"/>
  <c r="Q53" i="1"/>
  <c r="P53" i="1"/>
  <c r="R52" i="1"/>
  <c r="Q52" i="1"/>
  <c r="P52" i="1"/>
  <c r="R51" i="1"/>
  <c r="Q51" i="1"/>
  <c r="P51" i="1"/>
  <c r="N51" i="1"/>
  <c r="R50" i="1"/>
  <c r="Q50" i="1"/>
  <c r="P50" i="1"/>
  <c r="R49" i="1"/>
  <c r="Q49" i="1"/>
  <c r="P49" i="1"/>
  <c r="N49" i="1"/>
  <c r="R48" i="1"/>
  <c r="Q48" i="1"/>
  <c r="P48" i="1"/>
  <c r="N48" i="1"/>
  <c r="R47" i="1"/>
  <c r="Q47" i="1"/>
  <c r="P47" i="1"/>
  <c r="N47" i="1"/>
  <c r="R46" i="1"/>
  <c r="Q46" i="1"/>
  <c r="P46" i="1"/>
  <c r="N46" i="1"/>
  <c r="R45" i="1"/>
  <c r="Q45" i="1"/>
  <c r="P45" i="1"/>
  <c r="N45" i="1"/>
  <c r="R44" i="1"/>
  <c r="Q44" i="1"/>
  <c r="P44" i="1"/>
  <c r="R43" i="1"/>
  <c r="Q43" i="1"/>
  <c r="P43" i="1"/>
  <c r="O43" i="1"/>
  <c r="O55" i="1" s="1"/>
  <c r="N43" i="1"/>
  <c r="R42" i="1"/>
  <c r="Q42" i="1"/>
  <c r="P42" i="1"/>
  <c r="N42" i="1"/>
  <c r="R41" i="1"/>
  <c r="Q41" i="1"/>
  <c r="P41" i="1"/>
  <c r="R40" i="1"/>
  <c r="R55" i="1" s="1"/>
  <c r="Q40" i="1"/>
  <c r="Q55" i="1" s="1"/>
  <c r="P40" i="1"/>
  <c r="P55" i="1" s="1"/>
  <c r="N40" i="1"/>
  <c r="N55" i="1" s="1"/>
  <c r="R37" i="1"/>
  <c r="Q37" i="1"/>
  <c r="P37" i="1"/>
  <c r="N37" i="1"/>
  <c r="O35" i="1"/>
  <c r="M35" i="1"/>
  <c r="R34" i="1"/>
  <c r="Q34" i="1"/>
  <c r="P34" i="1"/>
  <c r="N34" i="1"/>
  <c r="R33" i="1"/>
  <c r="Q33" i="1"/>
  <c r="P33" i="1"/>
  <c r="N33" i="1"/>
  <c r="R32" i="1"/>
  <c r="R35" i="1" s="1"/>
  <c r="Q32" i="1"/>
  <c r="Q35" i="1" s="1"/>
  <c r="P32" i="1"/>
  <c r="P35" i="1" s="1"/>
  <c r="N32" i="1"/>
  <c r="N35" i="1" s="1"/>
  <c r="N25" i="1"/>
  <c r="R24" i="1"/>
  <c r="Q24" i="1"/>
  <c r="P24" i="1"/>
  <c r="N24" i="1"/>
  <c r="R23" i="1"/>
  <c r="Q23" i="1"/>
  <c r="P23" i="1"/>
  <c r="R22" i="1"/>
  <c r="Q22" i="1"/>
  <c r="P22" i="1"/>
  <c r="O22" i="1"/>
  <c r="N22" i="1"/>
  <c r="R20" i="1"/>
  <c r="Q20" i="1"/>
  <c r="P20" i="1"/>
  <c r="N20" i="1"/>
  <c r="R19" i="1"/>
  <c r="Q19" i="1"/>
  <c r="P19" i="1"/>
  <c r="N19" i="1"/>
  <c r="R18" i="1"/>
  <c r="R26" i="1" s="1"/>
  <c r="Q18" i="1"/>
  <c r="Q26" i="1" s="1"/>
  <c r="P18" i="1"/>
  <c r="P26" i="1" s="1"/>
  <c r="O18" i="1"/>
  <c r="O26" i="1" s="1"/>
  <c r="O28" i="1" s="1"/>
  <c r="O87" i="1" s="1"/>
  <c r="N18" i="1"/>
  <c r="N26" i="1" s="1"/>
  <c r="O15" i="1"/>
  <c r="R14" i="1"/>
  <c r="Q14" i="1"/>
  <c r="P14" i="1"/>
  <c r="N14" i="1"/>
  <c r="R13" i="1"/>
  <c r="Q13" i="1"/>
  <c r="P13" i="1"/>
  <c r="N13" i="1"/>
  <c r="R12" i="1"/>
  <c r="Q12" i="1"/>
  <c r="P12" i="1"/>
  <c r="N12" i="1"/>
  <c r="R11" i="1"/>
  <c r="Q11" i="1"/>
  <c r="P11" i="1"/>
  <c r="N11" i="1"/>
  <c r="R10" i="1"/>
  <c r="Q10" i="1"/>
  <c r="P10" i="1"/>
  <c r="N10" i="1"/>
  <c r="R9" i="1"/>
  <c r="Q9" i="1"/>
  <c r="P9" i="1"/>
  <c r="N9" i="1"/>
  <c r="R8" i="1"/>
  <c r="Q8" i="1"/>
  <c r="P8" i="1"/>
  <c r="N8" i="1"/>
  <c r="R7" i="1"/>
  <c r="R15" i="1" s="1"/>
  <c r="R28" i="1" s="1"/>
  <c r="Q7" i="1"/>
  <c r="Q15" i="1" s="1"/>
  <c r="Q28" i="1" s="1"/>
  <c r="Q87" i="1" s="1"/>
  <c r="P7" i="1"/>
  <c r="P15" i="1" s="1"/>
  <c r="P28" i="1" s="1"/>
  <c r="N7" i="1"/>
  <c r="N15" i="1" s="1"/>
  <c r="N85" i="1" l="1"/>
  <c r="R87" i="1"/>
  <c r="N28" i="1"/>
  <c r="P85" i="1"/>
  <c r="P87" i="1" s="1"/>
  <c r="R85" i="1"/>
  <c r="N87" i="1" l="1"/>
</calcChain>
</file>

<file path=xl/comments1.xml><?xml version="1.0" encoding="utf-8"?>
<comments xmlns="http://schemas.openxmlformats.org/spreadsheetml/2006/main">
  <authors>
    <author>Thomas Bilodeau</author>
  </authors>
  <commentList>
    <comment ref="G82" authorId="0">
      <text>
        <r>
          <rPr>
            <b/>
            <sz val="8"/>
            <color indexed="81"/>
            <rFont val="Tahoma"/>
            <family val="2"/>
          </rPr>
          <t>s/b $11K in 2002</t>
        </r>
      </text>
    </comment>
  </commentList>
</comments>
</file>

<file path=xl/sharedStrings.xml><?xml version="1.0" encoding="utf-8"?>
<sst xmlns="http://schemas.openxmlformats.org/spreadsheetml/2006/main" count="99" uniqueCount="88">
  <si>
    <t>SOCIETY FOR CREATIVE ANACHRONISM INC.</t>
  </si>
  <si>
    <t>Actuals</t>
  </si>
  <si>
    <t>Actual</t>
  </si>
  <si>
    <t xml:space="preserve">Actual </t>
  </si>
  <si>
    <t>REVENUES</t>
  </si>
  <si>
    <t>2001</t>
  </si>
  <si>
    <t>2002</t>
  </si>
  <si>
    <t>2003</t>
  </si>
  <si>
    <t>2004</t>
  </si>
  <si>
    <t>2005</t>
  </si>
  <si>
    <t xml:space="preserve">2006 </t>
  </si>
  <si>
    <t>2007</t>
  </si>
  <si>
    <t>2008</t>
  </si>
  <si>
    <t>2009</t>
  </si>
  <si>
    <t>MEMBERSHIP REVENUES</t>
  </si>
  <si>
    <t>Membership fees from all classes of membership in SCA. Inc.  &amp; Affliates</t>
  </si>
  <si>
    <t xml:space="preserve">T.I. subscriptions income - purchased separately. </t>
  </si>
  <si>
    <t xml:space="preserve">C.A. subscriptions income - purchased separately. </t>
  </si>
  <si>
    <t xml:space="preserve">Board Minutes subscriptions income - purchased separately. </t>
  </si>
  <si>
    <t>Additional /optional 3rd class postage.</t>
  </si>
  <si>
    <t>Postage differential from upgrades  to 1st class mail for all subscriptions.</t>
  </si>
  <si>
    <t>Donations</t>
  </si>
  <si>
    <t>Non Member Surcharge Fees</t>
  </si>
  <si>
    <t>SUBTOTAL: MEMBERSHIP RELATED REVENUE</t>
  </si>
  <si>
    <t>OTHER REVENUE</t>
  </si>
  <si>
    <t>SCA Stock Clerk inventory sales income.</t>
  </si>
  <si>
    <t>Income from sales of advertising space in T.I.</t>
  </si>
  <si>
    <t>Income from Additionally Insured certificates purchased by branches.</t>
  </si>
  <si>
    <t>Income from sales of SCA branded e-mail addresses. (Known World Mail)</t>
  </si>
  <si>
    <t>Interest/Dividend Income</t>
  </si>
  <si>
    <t>Revenues for lawsuit recovery on lawsuits where money is owed to the SCA.</t>
  </si>
  <si>
    <t>Loss due to bounced checks.</t>
  </si>
  <si>
    <t>Unrealized gain/losses, Gain/Loss Sale of Stock, Investment fees</t>
  </si>
  <si>
    <t>SUBTOTAL: OTHER REVENUES</t>
  </si>
  <si>
    <t>TOTAL REVENUES</t>
  </si>
  <si>
    <t>EXPENDITURES</t>
  </si>
  <si>
    <t>SUBSCRIPTION RELATED EXPENSES</t>
  </si>
  <si>
    <t>Kingdom newsletter stipends paid to kingdoms. In March 2012 Corporate office stopped issuing stipends to the kingdoms. All printing and postage for kingdom newsletters paid by the corporate office.</t>
  </si>
  <si>
    <t>Tournaments Illuminated</t>
  </si>
  <si>
    <t>Compleat Anachronist</t>
  </si>
  <si>
    <t>SUTOTAL: SUBSCRIPTION RELATED EXPENSES</t>
  </si>
  <si>
    <t>STOCK CLERK EXPENSES</t>
  </si>
  <si>
    <t>CORPORATE/SOCIETY OFFICER EXPENSES</t>
  </si>
  <si>
    <t>President - office/travel expenses</t>
  </si>
  <si>
    <t>EVP Legal</t>
  </si>
  <si>
    <t>Treasurer - office/travel expenses</t>
  </si>
  <si>
    <t>Society Seneschal - Office/travel expenses</t>
  </si>
  <si>
    <t>Executive Assistant - Office/Travel expenses</t>
  </si>
  <si>
    <t>Society Exchequer - Office/Travel expenses</t>
  </si>
  <si>
    <t>Chronicler - Office/Travel expenses</t>
  </si>
  <si>
    <t>Marshal - Office/Travel expenses</t>
  </si>
  <si>
    <t>Arts &amp; Sciences - Office/Travel expenses</t>
  </si>
  <si>
    <t>Laurel</t>
  </si>
  <si>
    <t>Librarian/Archivist - Office/Travel expenses</t>
  </si>
  <si>
    <t>Chirurgeon - Office/Travel expenses</t>
  </si>
  <si>
    <t>Chief Technology Officer - Office/Travel expenses</t>
  </si>
  <si>
    <t>Publications Manager - Office/Travel expenses</t>
  </si>
  <si>
    <t>Officer retreats and strategic planning sessions.</t>
  </si>
  <si>
    <t>SUBTOTAL: CORPORATE/SOCIETY OFFICER EXPENSES</t>
  </si>
  <si>
    <t>BOARD OF DIRECTORS EXPENSES</t>
  </si>
  <si>
    <t>BoD meetings, including travel, meals, hotel, conference calls</t>
  </si>
  <si>
    <t>Board Members - General expenses:Telephone, office supplies, postage, travel, BoD minutes printing</t>
  </si>
  <si>
    <t>SUBTOTAL: BOARD OF DIRECTERS</t>
  </si>
  <si>
    <t>CORPRATE OFFICE EXPENSES</t>
  </si>
  <si>
    <t xml:space="preserve">Salaries, stipends, payroll taxes, employee benefits, etc. </t>
  </si>
  <si>
    <t>Corporate rent, utilities, telephone</t>
  </si>
  <si>
    <t xml:space="preserve">Office supplies, office equipment, maintainance contracts </t>
  </si>
  <si>
    <t xml:space="preserve">Corporate office printing expenses.  Membership cards, renewal notices, etc..  </t>
  </si>
  <si>
    <t>Corporate office postage expenses.  Membership cards, renewal notices, etc.</t>
  </si>
  <si>
    <t xml:space="preserve">Local travel for the corporate office. </t>
  </si>
  <si>
    <t>Bank/Credit Card fees</t>
  </si>
  <si>
    <t>Corporate Licensing fees required to register to do business in other states..</t>
  </si>
  <si>
    <t>Corporate Office property taxes.</t>
  </si>
  <si>
    <t>Miscellaneous Expenses</t>
  </si>
  <si>
    <t xml:space="preserve">Legal services </t>
  </si>
  <si>
    <t>Grant Writing Committee</t>
  </si>
  <si>
    <t>2010 SCA Census Project</t>
  </si>
  <si>
    <t>Bone Book Purchases</t>
  </si>
  <si>
    <t>Background Checks</t>
  </si>
  <si>
    <t>Computer hardware, software, database management, comuter systems support, web hosting, on-line membership modifications</t>
  </si>
  <si>
    <t>Accounting &amp; bookkeeping services, Internal controls/audits</t>
  </si>
  <si>
    <t>To perform risk management audits at major events</t>
  </si>
  <si>
    <t>Insurance - General, Equestrian, Property, International, additional insurance certificates</t>
  </si>
  <si>
    <t>Capital Expenditures - Computer Hardware</t>
  </si>
  <si>
    <t>SUBTOTAL: CORPORATE OFFICE EXPENSES</t>
  </si>
  <si>
    <t>TOTAL EXPENDITURES</t>
  </si>
  <si>
    <t>NET INCOME/LOSS</t>
  </si>
  <si>
    <t xml:space="preserve">APPROVED 2012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</si>
</sst>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0" fontId="3" fillId="0" borderId="0" xfId="2" applyNumberFormat="1" applyFont="1" applyFill="1" applyBorder="1" applyAlignment="1"/>
    <xf numFmtId="40" fontId="4" fillId="0" borderId="0" xfId="2" applyNumberFormat="1" applyFont="1" applyFill="1" applyBorder="1" applyAlignment="1"/>
    <xf numFmtId="40" fontId="5" fillId="0" borderId="0" xfId="3" applyNumberFormat="1" applyFont="1" applyFill="1" applyBorder="1"/>
    <xf numFmtId="0" fontId="5" fillId="0" borderId="0" xfId="2" quotePrefix="1" applyFont="1" applyFill="1" applyBorder="1" applyAlignment="1">
      <alignment horizontal="left" wrapText="1"/>
    </xf>
    <xf numFmtId="0" fontId="5" fillId="0" borderId="0" xfId="2" applyFont="1" applyFill="1" applyBorder="1" applyAlignment="1">
      <alignment wrapText="1"/>
    </xf>
    <xf numFmtId="40" fontId="5" fillId="0" borderId="0" xfId="2" applyNumberFormat="1" applyFont="1" applyFill="1" applyBorder="1"/>
    <xf numFmtId="0" fontId="1" fillId="0" borderId="0" xfId="2"/>
    <xf numFmtId="43" fontId="1" fillId="2" borderId="0" xfId="1" applyFill="1"/>
    <xf numFmtId="43" fontId="1" fillId="0" borderId="0" xfId="1"/>
    <xf numFmtId="40" fontId="3" fillId="0" borderId="0" xfId="3" applyNumberFormat="1" applyFont="1" applyFill="1" applyBorder="1" applyAlignment="1"/>
    <xf numFmtId="40" fontId="4" fillId="0" borderId="0" xfId="3" applyNumberFormat="1" applyFont="1" applyFill="1" applyBorder="1" applyAlignment="1"/>
    <xf numFmtId="164" fontId="4" fillId="0" borderId="0" xfId="3" quotePrefix="1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 wrapText="1"/>
    </xf>
    <xf numFmtId="40" fontId="5" fillId="0" borderId="0" xfId="2" applyNumberFormat="1" applyFont="1" applyFill="1" applyBorder="1" applyAlignment="1"/>
    <xf numFmtId="40" fontId="4" fillId="0" borderId="0" xfId="3" applyNumberFormat="1" applyFont="1" applyFill="1" applyBorder="1" applyAlignment="1">
      <alignment horizontal="center"/>
    </xf>
    <xf numFmtId="40" fontId="4" fillId="0" borderId="0" xfId="3" applyNumberFormat="1" applyFont="1" applyFill="1" applyBorder="1" applyAlignment="1">
      <alignment horizontal="center" wrapText="1"/>
    </xf>
    <xf numFmtId="0" fontId="2" fillId="0" borderId="0" xfId="2" applyFont="1" applyAlignment="1">
      <alignment horizontal="center"/>
    </xf>
    <xf numFmtId="43" fontId="1" fillId="2" borderId="0" xfId="1" applyFill="1" applyAlignment="1">
      <alignment horizontal="center"/>
    </xf>
    <xf numFmtId="0" fontId="1" fillId="0" borderId="0" xfId="2" applyAlignment="1">
      <alignment horizontal="center"/>
    </xf>
    <xf numFmtId="40" fontId="6" fillId="0" borderId="1" xfId="2" applyNumberFormat="1" applyFont="1" applyFill="1" applyBorder="1" applyAlignment="1"/>
    <xf numFmtId="40" fontId="4" fillId="0" borderId="1" xfId="2" applyNumberFormat="1" applyFont="1" applyFill="1" applyBorder="1" applyAlignment="1"/>
    <xf numFmtId="49" fontId="4" fillId="0" borderId="0" xfId="2" applyNumberFormat="1" applyFont="1" applyFill="1" applyBorder="1" applyAlignment="1">
      <alignment horizontal="center"/>
    </xf>
    <xf numFmtId="49" fontId="4" fillId="0" borderId="0" xfId="2" quotePrefix="1" applyNumberFormat="1" applyFont="1" applyFill="1" applyBorder="1" applyAlignment="1">
      <alignment horizontal="center"/>
    </xf>
    <xf numFmtId="49" fontId="4" fillId="0" borderId="0" xfId="2" applyNumberFormat="1" applyFont="1" applyFill="1" applyBorder="1" applyAlignment="1">
      <alignment horizontal="center" wrapText="1"/>
    </xf>
    <xf numFmtId="40" fontId="1" fillId="0" borderId="0" xfId="2" applyNumberFormat="1"/>
    <xf numFmtId="40" fontId="6" fillId="0" borderId="0" xfId="2" applyNumberFormat="1" applyFont="1" applyFill="1" applyBorder="1" applyAlignment="1"/>
    <xf numFmtId="40" fontId="4" fillId="0" borderId="0" xfId="3" applyNumberFormat="1" applyFont="1" applyFill="1" applyBorder="1"/>
    <xf numFmtId="0" fontId="5" fillId="0" borderId="0" xfId="2" applyFont="1" applyFill="1" applyBorder="1"/>
    <xf numFmtId="0" fontId="4" fillId="0" borderId="0" xfId="2" applyFont="1" applyFill="1" applyBorder="1"/>
    <xf numFmtId="40" fontId="5" fillId="0" borderId="0" xfId="2" applyNumberFormat="1" applyFont="1" applyFill="1" applyBorder="1" applyAlignment="1" applyProtection="1"/>
    <xf numFmtId="43" fontId="5" fillId="0" borderId="0" xfId="1" applyFont="1" applyFill="1" applyBorder="1"/>
    <xf numFmtId="40" fontId="5" fillId="0" borderId="0" xfId="2" quotePrefix="1" applyNumberFormat="1" applyFont="1" applyFill="1" applyBorder="1" applyAlignment="1"/>
    <xf numFmtId="43" fontId="4" fillId="0" borderId="2" xfId="1" applyFont="1" applyFill="1" applyBorder="1"/>
    <xf numFmtId="40" fontId="2" fillId="0" borderId="2" xfId="2" applyNumberFormat="1" applyFont="1" applyBorder="1"/>
    <xf numFmtId="43" fontId="2" fillId="2" borderId="2" xfId="1" applyFont="1" applyFill="1" applyBorder="1"/>
    <xf numFmtId="40" fontId="1" fillId="0" borderId="0" xfId="2" applyNumberFormat="1" applyBorder="1"/>
    <xf numFmtId="43" fontId="1" fillId="2" borderId="0" xfId="1" applyFill="1" applyBorder="1"/>
    <xf numFmtId="43" fontId="1" fillId="0" borderId="0" xfId="1" applyBorder="1"/>
    <xf numFmtId="0" fontId="1" fillId="0" borderId="0" xfId="2" applyBorder="1"/>
    <xf numFmtId="43" fontId="4" fillId="0" borderId="3" xfId="1" applyFont="1" applyFill="1" applyBorder="1"/>
    <xf numFmtId="40" fontId="2" fillId="0" borderId="3" xfId="2" applyNumberFormat="1" applyFont="1" applyBorder="1"/>
    <xf numFmtId="43" fontId="2" fillId="2" borderId="3" xfId="1" applyFont="1" applyFill="1" applyBorder="1"/>
    <xf numFmtId="43" fontId="4" fillId="0" borderId="0" xfId="1" applyFont="1" applyFill="1" applyBorder="1"/>
    <xf numFmtId="40" fontId="5" fillId="0" borderId="1" xfId="2" applyNumberFormat="1" applyFont="1" applyFill="1" applyBorder="1" applyAlignment="1"/>
    <xf numFmtId="40" fontId="5" fillId="0" borderId="0" xfId="2" applyNumberFormat="1" applyFont="1" applyFill="1" applyBorder="1" applyAlignment="1" applyProtection="1">
      <alignment wrapText="1"/>
    </xf>
    <xf numFmtId="40" fontId="1" fillId="0" borderId="0" xfId="2" applyNumberFormat="1" applyAlignment="1"/>
    <xf numFmtId="43" fontId="4" fillId="2" borderId="2" xfId="1" applyFont="1" applyFill="1" applyBorder="1"/>
    <xf numFmtId="43" fontId="4" fillId="3" borderId="2" xfId="1" applyFont="1" applyFill="1" applyBorder="1"/>
    <xf numFmtId="40" fontId="7" fillId="0" borderId="0" xfId="2" applyNumberFormat="1" applyFont="1" applyFill="1" applyBorder="1" applyAlignment="1"/>
    <xf numFmtId="0" fontId="5" fillId="0" borderId="0" xfId="2" applyFont="1" applyFill="1" applyBorder="1" applyAlignment="1"/>
    <xf numFmtId="40" fontId="2" fillId="0" borderId="2" xfId="2" applyNumberFormat="1" applyFont="1" applyFill="1" applyBorder="1"/>
    <xf numFmtId="0" fontId="1" fillId="0" borderId="0" xfId="2" applyFill="1"/>
    <xf numFmtId="40" fontId="5" fillId="0" borderId="2" xfId="3" applyNumberFormat="1" applyFont="1" applyFill="1" applyBorder="1"/>
    <xf numFmtId="43" fontId="5" fillId="2" borderId="2" xfId="1" applyFont="1" applyFill="1" applyBorder="1"/>
    <xf numFmtId="0" fontId="8" fillId="0" borderId="0" xfId="2" applyFont="1"/>
    <xf numFmtId="40" fontId="8" fillId="0" borderId="0" xfId="2" applyNumberFormat="1" applyFont="1"/>
  </cellXfs>
  <cellStyles count="4">
    <cellStyle name="Comma" xfId="1" builtinId="3"/>
    <cellStyle name="Currency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roved%202014%20Budget%20for%20SCA,%20In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 #"/>
      <sheetName val="2014 Budget worksheet"/>
      <sheetName val="2014 Monthly"/>
      <sheetName val="2013 Monthly"/>
      <sheetName val="2012 Monthly "/>
      <sheetName val="2011 Monthly"/>
      <sheetName val="2010 Monthly "/>
      <sheetName val="variance"/>
      <sheetName val="for 2014"/>
      <sheetName val="Input"/>
      <sheetName val="for 2013"/>
      <sheetName val="for 2012"/>
      <sheetName val="for 2011"/>
      <sheetName val="lease"/>
      <sheetName val="for 2010"/>
      <sheetName val="for 2009"/>
      <sheetName val="Upload for web"/>
      <sheetName val="rates increased"/>
      <sheetName val="2013 travel"/>
      <sheetName val="newsletters"/>
    </sheetNames>
    <sheetDataSet>
      <sheetData sheetId="0"/>
      <sheetData sheetId="1"/>
      <sheetData sheetId="2"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32">
          <cell r="O32">
            <v>0</v>
          </cell>
        </row>
        <row r="33">
          <cell r="O33">
            <v>0</v>
          </cell>
        </row>
        <row r="35">
          <cell r="O35">
            <v>0</v>
          </cell>
        </row>
        <row r="36">
          <cell r="O36">
            <v>0</v>
          </cell>
        </row>
        <row r="38">
          <cell r="O38">
            <v>0</v>
          </cell>
        </row>
        <row r="40">
          <cell r="O40">
            <v>0</v>
          </cell>
        </row>
        <row r="47">
          <cell r="O47">
            <v>0</v>
          </cell>
        </row>
        <row r="62">
          <cell r="O62">
            <v>0</v>
          </cell>
        </row>
        <row r="72">
          <cell r="O72">
            <v>0</v>
          </cell>
        </row>
        <row r="89">
          <cell r="O89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6">
          <cell r="O106">
            <v>0</v>
          </cell>
        </row>
        <row r="116">
          <cell r="O116">
            <v>0</v>
          </cell>
        </row>
        <row r="117">
          <cell r="O117">
            <v>0</v>
          </cell>
        </row>
        <row r="119">
          <cell r="O119">
            <v>0</v>
          </cell>
        </row>
        <row r="123">
          <cell r="O123">
            <v>0</v>
          </cell>
        </row>
        <row r="124">
          <cell r="O124">
            <v>0</v>
          </cell>
        </row>
        <row r="129">
          <cell r="O129">
            <v>0</v>
          </cell>
        </row>
        <row r="130">
          <cell r="O130">
            <v>0</v>
          </cell>
        </row>
        <row r="135">
          <cell r="O135">
            <v>0</v>
          </cell>
        </row>
        <row r="136">
          <cell r="O136">
            <v>0</v>
          </cell>
        </row>
        <row r="141">
          <cell r="O141">
            <v>0</v>
          </cell>
        </row>
        <row r="142">
          <cell r="O142">
            <v>0</v>
          </cell>
        </row>
        <row r="147">
          <cell r="O147">
            <v>0</v>
          </cell>
        </row>
        <row r="148">
          <cell r="O148">
            <v>0</v>
          </cell>
        </row>
        <row r="153">
          <cell r="O153">
            <v>0</v>
          </cell>
        </row>
        <row r="154">
          <cell r="O154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3">
          <cell r="O173">
            <v>0</v>
          </cell>
        </row>
        <row r="174">
          <cell r="O174">
            <v>0</v>
          </cell>
        </row>
        <row r="179">
          <cell r="O179">
            <v>0</v>
          </cell>
        </row>
        <row r="180">
          <cell r="O180">
            <v>0</v>
          </cell>
        </row>
        <row r="183">
          <cell r="O183">
            <v>0</v>
          </cell>
        </row>
        <row r="187">
          <cell r="O187">
            <v>0</v>
          </cell>
        </row>
        <row r="188">
          <cell r="O188">
            <v>0</v>
          </cell>
        </row>
        <row r="190">
          <cell r="O190">
            <v>0</v>
          </cell>
        </row>
        <row r="194">
          <cell r="O194">
            <v>0</v>
          </cell>
        </row>
        <row r="195">
          <cell r="O19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9">
          <cell r="O209">
            <v>0</v>
          </cell>
        </row>
        <row r="213">
          <cell r="O213">
            <v>0</v>
          </cell>
        </row>
        <row r="214">
          <cell r="O214">
            <v>0</v>
          </cell>
        </row>
        <row r="228">
          <cell r="O228">
            <v>0</v>
          </cell>
        </row>
        <row r="231">
          <cell r="O231">
            <v>0</v>
          </cell>
        </row>
        <row r="232">
          <cell r="O232">
            <v>0</v>
          </cell>
        </row>
        <row r="233">
          <cell r="O233">
            <v>0</v>
          </cell>
        </row>
        <row r="234">
          <cell r="O234">
            <v>0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0</v>
          </cell>
        </row>
        <row r="238">
          <cell r="O238">
            <v>0</v>
          </cell>
        </row>
        <row r="239">
          <cell r="O239">
            <v>0</v>
          </cell>
        </row>
        <row r="240">
          <cell r="O240">
            <v>0</v>
          </cell>
        </row>
        <row r="241">
          <cell r="O241">
            <v>0</v>
          </cell>
        </row>
        <row r="242">
          <cell r="O242">
            <v>0</v>
          </cell>
        </row>
        <row r="243">
          <cell r="O243">
            <v>0</v>
          </cell>
        </row>
        <row r="244">
          <cell r="O244">
            <v>0</v>
          </cell>
        </row>
        <row r="245">
          <cell r="O245">
            <v>0</v>
          </cell>
        </row>
        <row r="246">
          <cell r="O246">
            <v>0</v>
          </cell>
        </row>
        <row r="251">
          <cell r="O251">
            <v>0</v>
          </cell>
        </row>
        <row r="252">
          <cell r="O252">
            <v>0</v>
          </cell>
        </row>
        <row r="253">
          <cell r="O253">
            <v>0</v>
          </cell>
        </row>
        <row r="254">
          <cell r="O254">
            <v>0</v>
          </cell>
        </row>
        <row r="255">
          <cell r="O255">
            <v>0</v>
          </cell>
        </row>
        <row r="256">
          <cell r="O256">
            <v>0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0</v>
          </cell>
        </row>
        <row r="260">
          <cell r="O260">
            <v>0</v>
          </cell>
        </row>
        <row r="261">
          <cell r="O261">
            <v>0</v>
          </cell>
        </row>
        <row r="262">
          <cell r="O262">
            <v>0</v>
          </cell>
        </row>
        <row r="263">
          <cell r="O263">
            <v>0</v>
          </cell>
        </row>
        <row r="264">
          <cell r="O264">
            <v>0</v>
          </cell>
        </row>
        <row r="265">
          <cell r="O265">
            <v>0</v>
          </cell>
        </row>
        <row r="266">
          <cell r="O266">
            <v>0</v>
          </cell>
        </row>
        <row r="267">
          <cell r="O267">
            <v>0</v>
          </cell>
        </row>
        <row r="268">
          <cell r="O268">
            <v>0</v>
          </cell>
        </row>
        <row r="269">
          <cell r="O269">
            <v>0</v>
          </cell>
        </row>
        <row r="270">
          <cell r="O270">
            <v>0</v>
          </cell>
        </row>
        <row r="271">
          <cell r="O271">
            <v>0</v>
          </cell>
        </row>
        <row r="277">
          <cell r="O277">
            <v>0</v>
          </cell>
        </row>
        <row r="278">
          <cell r="O278">
            <v>0</v>
          </cell>
        </row>
        <row r="279">
          <cell r="O279">
            <v>0</v>
          </cell>
        </row>
        <row r="280">
          <cell r="O280">
            <v>0</v>
          </cell>
        </row>
        <row r="281">
          <cell r="O281">
            <v>0</v>
          </cell>
        </row>
        <row r="282">
          <cell r="O282">
            <v>0</v>
          </cell>
        </row>
        <row r="283">
          <cell r="O283">
            <v>0</v>
          </cell>
        </row>
        <row r="287">
          <cell r="O287">
            <v>0</v>
          </cell>
        </row>
        <row r="288">
          <cell r="O288">
            <v>0</v>
          </cell>
        </row>
      </sheetData>
      <sheetData sheetId="3">
        <row r="7">
          <cell r="O7">
            <v>48169</v>
          </cell>
        </row>
        <row r="8">
          <cell r="O8">
            <v>774915.61</v>
          </cell>
        </row>
        <row r="9">
          <cell r="O9">
            <v>4022.52</v>
          </cell>
        </row>
        <row r="10">
          <cell r="O10">
            <v>1233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24220</v>
          </cell>
        </row>
        <row r="14">
          <cell r="O14">
            <v>26490</v>
          </cell>
        </row>
        <row r="15">
          <cell r="O15">
            <v>1320</v>
          </cell>
        </row>
        <row r="16">
          <cell r="O16">
            <v>1320</v>
          </cell>
        </row>
        <row r="17">
          <cell r="O17">
            <v>19830</v>
          </cell>
        </row>
        <row r="18">
          <cell r="O18">
            <v>1683.0900000000001</v>
          </cell>
        </row>
        <row r="19">
          <cell r="O19">
            <v>159849.48000000001</v>
          </cell>
        </row>
        <row r="23">
          <cell r="O23">
            <v>13642.5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1673.02</v>
          </cell>
        </row>
        <row r="27">
          <cell r="O27">
            <v>926.59999999999991</v>
          </cell>
        </row>
        <row r="28">
          <cell r="O28">
            <v>0</v>
          </cell>
        </row>
        <row r="32">
          <cell r="O32">
            <v>1765.15</v>
          </cell>
        </row>
        <row r="33">
          <cell r="O33">
            <v>34000</v>
          </cell>
        </row>
        <row r="35">
          <cell r="O35">
            <v>15.169999999999998</v>
          </cell>
        </row>
        <row r="36">
          <cell r="O36">
            <v>0</v>
          </cell>
        </row>
        <row r="38">
          <cell r="O38">
            <v>0</v>
          </cell>
        </row>
        <row r="40">
          <cell r="O40">
            <v>0</v>
          </cell>
        </row>
        <row r="47">
          <cell r="O47">
            <v>77677.48000000001</v>
          </cell>
        </row>
        <row r="62">
          <cell r="O62">
            <v>24319.429999999997</v>
          </cell>
        </row>
        <row r="72">
          <cell r="O72">
            <v>27975.23</v>
          </cell>
        </row>
        <row r="89">
          <cell r="O89">
            <v>20894.859999999997</v>
          </cell>
        </row>
        <row r="94">
          <cell r="O94">
            <v>0</v>
          </cell>
        </row>
        <row r="95">
          <cell r="O95">
            <v>117.87</v>
          </cell>
        </row>
        <row r="96">
          <cell r="O96">
            <v>292</v>
          </cell>
        </row>
        <row r="97">
          <cell r="O97">
            <v>1171.51</v>
          </cell>
        </row>
        <row r="101">
          <cell r="O101">
            <v>2739.36</v>
          </cell>
        </row>
        <row r="102">
          <cell r="O102">
            <v>453.74</v>
          </cell>
        </row>
        <row r="103">
          <cell r="O103">
            <v>0</v>
          </cell>
        </row>
        <row r="104">
          <cell r="O104">
            <v>0</v>
          </cell>
        </row>
        <row r="106">
          <cell r="O106">
            <v>22385</v>
          </cell>
        </row>
        <row r="116">
          <cell r="O116">
            <v>57.89</v>
          </cell>
        </row>
        <row r="117">
          <cell r="O117">
            <v>734.79</v>
          </cell>
        </row>
        <row r="119">
          <cell r="O119">
            <v>9000</v>
          </cell>
        </row>
        <row r="123">
          <cell r="O123">
            <v>0</v>
          </cell>
        </row>
        <row r="124">
          <cell r="O124">
            <v>0</v>
          </cell>
        </row>
        <row r="129">
          <cell r="O129">
            <v>0</v>
          </cell>
        </row>
        <row r="130">
          <cell r="O130">
            <v>0</v>
          </cell>
        </row>
        <row r="135">
          <cell r="O135">
            <v>0</v>
          </cell>
        </row>
        <row r="136">
          <cell r="O136">
            <v>1255.8699999999999</v>
          </cell>
        </row>
        <row r="141">
          <cell r="O141">
            <v>0</v>
          </cell>
        </row>
        <row r="142">
          <cell r="O142">
            <v>468.6</v>
          </cell>
        </row>
        <row r="147">
          <cell r="O147">
            <v>0</v>
          </cell>
        </row>
        <row r="148">
          <cell r="O148">
            <v>0</v>
          </cell>
        </row>
        <row r="153">
          <cell r="O153">
            <v>0</v>
          </cell>
        </row>
        <row r="154">
          <cell r="O154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5">
          <cell r="O165">
            <v>39381.300000000003</v>
          </cell>
        </row>
        <row r="166">
          <cell r="O166">
            <v>24458.92</v>
          </cell>
        </row>
        <row r="167">
          <cell r="O167">
            <v>21088.5</v>
          </cell>
        </row>
        <row r="168">
          <cell r="O168">
            <v>0</v>
          </cell>
        </row>
        <row r="169">
          <cell r="O169">
            <v>0</v>
          </cell>
        </row>
        <row r="173">
          <cell r="O173">
            <v>196.61</v>
          </cell>
        </row>
        <row r="174">
          <cell r="O174">
            <v>0</v>
          </cell>
        </row>
        <row r="179">
          <cell r="O179">
            <v>0</v>
          </cell>
        </row>
        <row r="180">
          <cell r="O180">
            <v>733</v>
          </cell>
        </row>
        <row r="183">
          <cell r="O183">
            <v>9000</v>
          </cell>
        </row>
        <row r="187">
          <cell r="O187">
            <v>0</v>
          </cell>
        </row>
        <row r="188">
          <cell r="O188">
            <v>0</v>
          </cell>
        </row>
        <row r="190">
          <cell r="O190">
            <v>5500</v>
          </cell>
        </row>
        <row r="194">
          <cell r="O194">
            <v>0</v>
          </cell>
        </row>
        <row r="195">
          <cell r="O19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9">
          <cell r="O209">
            <v>5500</v>
          </cell>
        </row>
        <row r="213">
          <cell r="O213">
            <v>6600</v>
          </cell>
        </row>
        <row r="214">
          <cell r="O214">
            <v>0</v>
          </cell>
        </row>
        <row r="228">
          <cell r="O228">
            <v>188122.13</v>
          </cell>
        </row>
        <row r="231">
          <cell r="O231">
            <v>53131.329999999994</v>
          </cell>
        </row>
        <row r="232">
          <cell r="O232">
            <v>2797.1</v>
          </cell>
        </row>
        <row r="233">
          <cell r="O233">
            <v>3639.73</v>
          </cell>
        </row>
        <row r="234">
          <cell r="O234">
            <v>917.99</v>
          </cell>
        </row>
        <row r="235">
          <cell r="O235">
            <v>4009.5600000000004</v>
          </cell>
        </row>
        <row r="236">
          <cell r="O236">
            <v>416.3</v>
          </cell>
        </row>
        <row r="237">
          <cell r="O237">
            <v>33227.760000000002</v>
          </cell>
        </row>
        <row r="238">
          <cell r="O238">
            <v>2902.21</v>
          </cell>
        </row>
        <row r="239">
          <cell r="O239">
            <v>0</v>
          </cell>
        </row>
        <row r="240">
          <cell r="O240">
            <v>38160.199999999997</v>
          </cell>
        </row>
        <row r="241">
          <cell r="O241">
            <v>12167.64</v>
          </cell>
        </row>
        <row r="242">
          <cell r="O242">
            <v>3131.7</v>
          </cell>
        </row>
        <row r="243">
          <cell r="O243">
            <v>35134.36</v>
          </cell>
        </row>
        <row r="244">
          <cell r="O244">
            <v>28269.840000000004</v>
          </cell>
        </row>
        <row r="245">
          <cell r="O245">
            <v>354.28999999999996</v>
          </cell>
        </row>
        <row r="246">
          <cell r="O246">
            <v>0</v>
          </cell>
        </row>
        <row r="251">
          <cell r="O251">
            <v>14845.02</v>
          </cell>
        </row>
        <row r="252">
          <cell r="O252">
            <v>21726.690000000002</v>
          </cell>
        </row>
        <row r="253">
          <cell r="O253">
            <v>0</v>
          </cell>
        </row>
        <row r="254">
          <cell r="O254">
            <v>6961.9</v>
          </cell>
        </row>
        <row r="255">
          <cell r="O255">
            <v>4500</v>
          </cell>
        </row>
        <row r="256">
          <cell r="O256">
            <v>32498.75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0</v>
          </cell>
        </row>
        <row r="260">
          <cell r="O260">
            <v>0</v>
          </cell>
        </row>
        <row r="261">
          <cell r="O261">
            <v>5662.08</v>
          </cell>
        </row>
        <row r="262">
          <cell r="O262">
            <v>0</v>
          </cell>
        </row>
        <row r="263">
          <cell r="O263">
            <v>18693.759999999998</v>
          </cell>
        </row>
        <row r="264">
          <cell r="O264">
            <v>0</v>
          </cell>
        </row>
        <row r="265">
          <cell r="O265">
            <v>0</v>
          </cell>
        </row>
        <row r="266">
          <cell r="O266">
            <v>0</v>
          </cell>
        </row>
        <row r="267">
          <cell r="O267">
            <v>0</v>
          </cell>
        </row>
        <row r="268">
          <cell r="O268">
            <v>0</v>
          </cell>
        </row>
        <row r="269">
          <cell r="O269">
            <v>0</v>
          </cell>
        </row>
        <row r="270">
          <cell r="O270">
            <v>0</v>
          </cell>
        </row>
        <row r="271">
          <cell r="O271">
            <v>2981.87</v>
          </cell>
        </row>
        <row r="277">
          <cell r="O277">
            <v>118144.14999999998</v>
          </cell>
        </row>
        <row r="278">
          <cell r="O278">
            <v>0</v>
          </cell>
        </row>
        <row r="279">
          <cell r="O279">
            <v>16645.699999999997</v>
          </cell>
        </row>
        <row r="280">
          <cell r="O280">
            <v>15525.350000000002</v>
          </cell>
        </row>
        <row r="281">
          <cell r="O281">
            <v>747.59999999999991</v>
          </cell>
        </row>
        <row r="282">
          <cell r="O282">
            <v>7300</v>
          </cell>
        </row>
        <row r="283">
          <cell r="O283">
            <v>6525</v>
          </cell>
        </row>
        <row r="287">
          <cell r="O287">
            <v>45539.46</v>
          </cell>
        </row>
        <row r="288">
          <cell r="O288">
            <v>0</v>
          </cell>
        </row>
      </sheetData>
      <sheetData sheetId="4">
        <row r="7">
          <cell r="O7">
            <v>63324</v>
          </cell>
        </row>
        <row r="8">
          <cell r="O8">
            <v>848012.78</v>
          </cell>
        </row>
        <row r="9">
          <cell r="O9">
            <v>0</v>
          </cell>
        </row>
        <row r="10">
          <cell r="O10">
            <v>683</v>
          </cell>
        </row>
        <row r="11">
          <cell r="O11">
            <v>519.39</v>
          </cell>
        </row>
        <row r="12">
          <cell r="O12">
            <v>0</v>
          </cell>
        </row>
        <row r="13">
          <cell r="O13">
            <v>28120</v>
          </cell>
        </row>
        <row r="14">
          <cell r="O14">
            <v>29825</v>
          </cell>
        </row>
        <row r="15">
          <cell r="O15">
            <v>1100</v>
          </cell>
        </row>
        <row r="16">
          <cell r="O16">
            <v>13230</v>
          </cell>
        </row>
        <row r="17">
          <cell r="O17">
            <v>13775</v>
          </cell>
        </row>
        <row r="18">
          <cell r="O18">
            <v>8747.01</v>
          </cell>
        </row>
        <row r="19">
          <cell r="O19">
            <v>150831.1</v>
          </cell>
        </row>
        <row r="23">
          <cell r="O23">
            <v>16519.22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1297</v>
          </cell>
        </row>
        <row r="27">
          <cell r="O27">
            <v>1134.3100000000002</v>
          </cell>
        </row>
        <row r="28">
          <cell r="O28">
            <v>0</v>
          </cell>
        </row>
        <row r="32">
          <cell r="O32">
            <v>3060.5</v>
          </cell>
        </row>
        <row r="33">
          <cell r="O33">
            <v>33700</v>
          </cell>
        </row>
        <row r="35">
          <cell r="O35">
            <v>71.78</v>
          </cell>
        </row>
        <row r="36">
          <cell r="O36">
            <v>0</v>
          </cell>
        </row>
        <row r="38">
          <cell r="O38">
            <v>54902.76</v>
          </cell>
        </row>
        <row r="40">
          <cell r="O40">
            <v>0</v>
          </cell>
        </row>
        <row r="47">
          <cell r="O47">
            <v>147069.78</v>
          </cell>
        </row>
        <row r="62">
          <cell r="O62">
            <v>28759.559999999998</v>
          </cell>
        </row>
        <row r="72">
          <cell r="O72">
            <v>32988.06</v>
          </cell>
        </row>
        <row r="89">
          <cell r="O89">
            <v>22641.729999999996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3288.9800000000005</v>
          </cell>
        </row>
        <row r="102">
          <cell r="O102">
            <v>0</v>
          </cell>
        </row>
        <row r="103">
          <cell r="O103">
            <v>0</v>
          </cell>
        </row>
        <row r="106">
          <cell r="O106">
            <v>11100</v>
          </cell>
        </row>
        <row r="110">
          <cell r="O110">
            <v>0</v>
          </cell>
        </row>
        <row r="111">
          <cell r="O111">
            <v>0</v>
          </cell>
        </row>
        <row r="116">
          <cell r="O116">
            <v>198.49</v>
          </cell>
        </row>
        <row r="117">
          <cell r="O117">
            <v>556.15</v>
          </cell>
        </row>
        <row r="119">
          <cell r="O119">
            <v>6000</v>
          </cell>
        </row>
        <row r="123">
          <cell r="O123">
            <v>2641.21</v>
          </cell>
        </row>
        <row r="124">
          <cell r="O124">
            <v>1225.25</v>
          </cell>
        </row>
        <row r="127">
          <cell r="O127">
            <v>24419.599999999999</v>
          </cell>
        </row>
        <row r="145">
          <cell r="O145">
            <v>76.290000000000006</v>
          </cell>
        </row>
        <row r="146">
          <cell r="O146">
            <v>0</v>
          </cell>
        </row>
        <row r="151">
          <cell r="O151">
            <v>57.77</v>
          </cell>
        </row>
        <row r="152">
          <cell r="O152">
            <v>2511.83</v>
          </cell>
        </row>
        <row r="154">
          <cell r="O154">
            <v>12000</v>
          </cell>
        </row>
        <row r="158">
          <cell r="O158">
            <v>0</v>
          </cell>
        </row>
        <row r="159">
          <cell r="O159">
            <v>0</v>
          </cell>
        </row>
        <row r="164">
          <cell r="O164">
            <v>0</v>
          </cell>
        </row>
        <row r="165">
          <cell r="O165">
            <v>-455.33</v>
          </cell>
        </row>
        <row r="170">
          <cell r="O170">
            <v>0</v>
          </cell>
        </row>
        <row r="171">
          <cell r="O171">
            <v>1388.92</v>
          </cell>
        </row>
        <row r="176">
          <cell r="O176">
            <v>0</v>
          </cell>
        </row>
        <row r="177">
          <cell r="O177">
            <v>1040.81</v>
          </cell>
        </row>
        <row r="182">
          <cell r="O182">
            <v>0</v>
          </cell>
        </row>
        <row r="183">
          <cell r="O183">
            <v>631.98</v>
          </cell>
        </row>
        <row r="188">
          <cell r="O188">
            <v>0</v>
          </cell>
        </row>
        <row r="189">
          <cell r="O189">
            <v>1500</v>
          </cell>
        </row>
        <row r="194">
          <cell r="O194">
            <v>5400</v>
          </cell>
        </row>
        <row r="195">
          <cell r="O195">
            <v>89.52</v>
          </cell>
        </row>
        <row r="199">
          <cell r="O199">
            <v>0</v>
          </cell>
        </row>
        <row r="200">
          <cell r="O200">
            <v>0</v>
          </cell>
        </row>
        <row r="202">
          <cell r="O202">
            <v>6000</v>
          </cell>
        </row>
        <row r="206">
          <cell r="O206">
            <v>203.9</v>
          </cell>
        </row>
        <row r="207">
          <cell r="O207">
            <v>452.79</v>
          </cell>
        </row>
        <row r="208">
          <cell r="O208">
            <v>2397.19</v>
          </cell>
        </row>
        <row r="214">
          <cell r="O214">
            <v>53722.8</v>
          </cell>
        </row>
        <row r="215">
          <cell r="O215">
            <v>29657.07</v>
          </cell>
        </row>
        <row r="216">
          <cell r="O216">
            <v>13275.89</v>
          </cell>
        </row>
        <row r="217">
          <cell r="O217">
            <v>0</v>
          </cell>
        </row>
        <row r="218">
          <cell r="O218">
            <v>1812.01</v>
          </cell>
        </row>
        <row r="229">
          <cell r="O229">
            <v>195331.84000000003</v>
          </cell>
        </row>
        <row r="232">
          <cell r="O232">
            <v>56510.100000000006</v>
          </cell>
        </row>
        <row r="233">
          <cell r="O233">
            <v>3122.49</v>
          </cell>
        </row>
        <row r="234">
          <cell r="O234">
            <v>7125.26</v>
          </cell>
        </row>
        <row r="235">
          <cell r="O235">
            <v>0</v>
          </cell>
        </row>
        <row r="236">
          <cell r="O236">
            <v>7319.23</v>
          </cell>
        </row>
        <row r="237">
          <cell r="O237">
            <v>1182.3400000000001</v>
          </cell>
        </row>
        <row r="238">
          <cell r="O238">
            <v>40732.68</v>
          </cell>
        </row>
        <row r="239">
          <cell r="O239">
            <v>3698.16</v>
          </cell>
        </row>
        <row r="240">
          <cell r="O240">
            <v>0</v>
          </cell>
        </row>
        <row r="241">
          <cell r="O241">
            <v>16999.66</v>
          </cell>
        </row>
        <row r="242">
          <cell r="O242">
            <v>15283.05</v>
          </cell>
        </row>
        <row r="243">
          <cell r="O243">
            <v>200</v>
          </cell>
        </row>
        <row r="244">
          <cell r="O244">
            <v>36092.33</v>
          </cell>
        </row>
        <row r="245">
          <cell r="O245">
            <v>26680.57</v>
          </cell>
        </row>
        <row r="246">
          <cell r="O246">
            <v>589.48</v>
          </cell>
        </row>
        <row r="247">
          <cell r="O247">
            <v>0</v>
          </cell>
        </row>
        <row r="252">
          <cell r="O252">
            <v>15713.390000000001</v>
          </cell>
        </row>
        <row r="253">
          <cell r="O253">
            <v>44209.37</v>
          </cell>
        </row>
        <row r="254">
          <cell r="O254">
            <v>3488</v>
          </cell>
        </row>
        <row r="255">
          <cell r="O255">
            <v>-3488</v>
          </cell>
        </row>
        <row r="256">
          <cell r="O256">
            <v>5500</v>
          </cell>
        </row>
        <row r="257">
          <cell r="O257">
            <v>0</v>
          </cell>
        </row>
        <row r="258">
          <cell r="O258">
            <v>300</v>
          </cell>
        </row>
        <row r="259">
          <cell r="O259">
            <v>3616.1</v>
          </cell>
        </row>
        <row r="260">
          <cell r="O260">
            <v>8440</v>
          </cell>
        </row>
        <row r="262">
          <cell r="O262">
            <v>43176.25</v>
          </cell>
        </row>
        <row r="263">
          <cell r="O263">
            <v>0</v>
          </cell>
        </row>
        <row r="264">
          <cell r="O264">
            <v>6309</v>
          </cell>
        </row>
        <row r="265">
          <cell r="O265">
            <v>0</v>
          </cell>
        </row>
        <row r="266">
          <cell r="O266">
            <v>2681.25</v>
          </cell>
        </row>
        <row r="267">
          <cell r="O267">
            <v>18210</v>
          </cell>
        </row>
        <row r="268">
          <cell r="O268">
            <v>408.02</v>
          </cell>
        </row>
        <row r="269">
          <cell r="O269">
            <v>294</v>
          </cell>
        </row>
        <row r="270">
          <cell r="O270">
            <v>0</v>
          </cell>
        </row>
        <row r="271">
          <cell r="O271">
            <v>56.25</v>
          </cell>
        </row>
        <row r="277">
          <cell r="O277">
            <v>122482.9</v>
          </cell>
        </row>
        <row r="278">
          <cell r="O278">
            <v>975</v>
          </cell>
        </row>
        <row r="279">
          <cell r="O279">
            <v>15927</v>
          </cell>
        </row>
        <row r="280">
          <cell r="O280">
            <v>30042.15</v>
          </cell>
        </row>
        <row r="281">
          <cell r="O281">
            <v>2982.5</v>
          </cell>
        </row>
        <row r="282">
          <cell r="O282">
            <v>7300</v>
          </cell>
        </row>
        <row r="283">
          <cell r="O283">
            <v>9900</v>
          </cell>
        </row>
        <row r="287">
          <cell r="O287">
            <v>16858.43</v>
          </cell>
        </row>
        <row r="288">
          <cell r="O288">
            <v>188.61</v>
          </cell>
        </row>
      </sheetData>
      <sheetData sheetId="5">
        <row r="246">
          <cell r="O246">
            <v>11329.779999999999</v>
          </cell>
        </row>
        <row r="254">
          <cell r="O254">
            <v>5700</v>
          </cell>
        </row>
        <row r="260">
          <cell r="O260">
            <v>650</v>
          </cell>
        </row>
        <row r="261">
          <cell r="O261">
            <v>1675</v>
          </cell>
        </row>
        <row r="262">
          <cell r="O262">
            <v>444.03</v>
          </cell>
        </row>
        <row r="263">
          <cell r="O263">
            <v>1958.51</v>
          </cell>
        </row>
      </sheetData>
      <sheetData sheetId="6">
        <row r="7">
          <cell r="O7">
            <v>71317.440000000002</v>
          </cell>
        </row>
        <row r="8">
          <cell r="O8">
            <v>763044.75</v>
          </cell>
        </row>
        <row r="9">
          <cell r="O9">
            <v>4997</v>
          </cell>
        </row>
        <row r="10">
          <cell r="O10">
            <v>36</v>
          </cell>
        </row>
        <row r="11">
          <cell r="O11">
            <v>447</v>
          </cell>
        </row>
        <row r="12">
          <cell r="O12">
            <v>0</v>
          </cell>
        </row>
        <row r="13">
          <cell r="O13">
            <v>34045</v>
          </cell>
        </row>
        <row r="14">
          <cell r="O14">
            <v>29725</v>
          </cell>
        </row>
        <row r="15">
          <cell r="O15">
            <v>1485</v>
          </cell>
        </row>
        <row r="16">
          <cell r="O16">
            <v>5010</v>
          </cell>
        </row>
        <row r="17">
          <cell r="O17">
            <v>1775</v>
          </cell>
        </row>
        <row r="18">
          <cell r="O18">
            <v>1305</v>
          </cell>
        </row>
        <row r="19">
          <cell r="O19">
            <v>114635.41</v>
          </cell>
        </row>
        <row r="29">
          <cell r="O29">
            <v>48535.88</v>
          </cell>
        </row>
        <row r="32">
          <cell r="O32">
            <v>4013.3</v>
          </cell>
        </row>
        <row r="33">
          <cell r="O33">
            <v>30570</v>
          </cell>
        </row>
        <row r="35">
          <cell r="O35">
            <v>54.9</v>
          </cell>
        </row>
        <row r="36">
          <cell r="O36">
            <v>9245.82</v>
          </cell>
        </row>
        <row r="40">
          <cell r="O40">
            <v>-166</v>
          </cell>
        </row>
        <row r="47">
          <cell r="O47">
            <v>227293.27999999997</v>
          </cell>
        </row>
        <row r="62">
          <cell r="O62">
            <v>33658.460000000006</v>
          </cell>
        </row>
        <row r="72">
          <cell r="O72">
            <v>53938.879999999997</v>
          </cell>
        </row>
        <row r="89">
          <cell r="O89">
            <v>36811.4</v>
          </cell>
        </row>
        <row r="98">
          <cell r="O98">
            <v>625.06999999999994</v>
          </cell>
        </row>
        <row r="102">
          <cell r="O102">
            <v>22.69</v>
          </cell>
        </row>
        <row r="103">
          <cell r="O103">
            <v>951.05000000000007</v>
          </cell>
        </row>
        <row r="106">
          <cell r="O106">
            <v>9583.32</v>
          </cell>
        </row>
        <row r="116">
          <cell r="O116">
            <v>41.76</v>
          </cell>
        </row>
        <row r="117">
          <cell r="O117">
            <v>95.39</v>
          </cell>
        </row>
        <row r="119">
          <cell r="O119">
            <v>5502</v>
          </cell>
        </row>
        <row r="123">
          <cell r="O123">
            <v>41.4</v>
          </cell>
        </row>
        <row r="124">
          <cell r="O124">
            <v>1598.0800000000002</v>
          </cell>
        </row>
        <row r="127">
          <cell r="O127">
            <v>25436.25</v>
          </cell>
        </row>
        <row r="151">
          <cell r="O151">
            <v>56.25</v>
          </cell>
        </row>
        <row r="152">
          <cell r="O152">
            <v>1145.3700000000001</v>
          </cell>
        </row>
        <row r="154">
          <cell r="O154">
            <v>12790.32</v>
          </cell>
        </row>
        <row r="161">
          <cell r="O161">
            <v>34.75</v>
          </cell>
        </row>
        <row r="167">
          <cell r="O167">
            <v>32</v>
          </cell>
        </row>
        <row r="173">
          <cell r="O173">
            <v>1365.6000000000001</v>
          </cell>
        </row>
        <row r="179">
          <cell r="O179">
            <v>1297.5900000000001</v>
          </cell>
        </row>
        <row r="191">
          <cell r="O191">
            <v>1298.95</v>
          </cell>
        </row>
        <row r="203">
          <cell r="O203">
            <v>12909.78</v>
          </cell>
        </row>
        <row r="213">
          <cell r="O213">
            <v>100956.33000000002</v>
          </cell>
        </row>
        <row r="223">
          <cell r="O223">
            <v>210063.67000000004</v>
          </cell>
        </row>
        <row r="226">
          <cell r="O226">
            <v>53266.349999999991</v>
          </cell>
        </row>
        <row r="227">
          <cell r="O227">
            <v>3266.0600000000004</v>
          </cell>
        </row>
        <row r="228">
          <cell r="O228">
            <v>6651.9000000000005</v>
          </cell>
        </row>
        <row r="229">
          <cell r="O229">
            <v>0</v>
          </cell>
        </row>
        <row r="230">
          <cell r="O230">
            <v>10930.56</v>
          </cell>
        </row>
        <row r="231">
          <cell r="O231">
            <v>581.28</v>
          </cell>
        </row>
        <row r="232">
          <cell r="O232">
            <v>22116.19</v>
          </cell>
        </row>
        <row r="235">
          <cell r="O235">
            <v>48165.9</v>
          </cell>
        </row>
        <row r="236">
          <cell r="O236">
            <v>23285.65</v>
          </cell>
        </row>
        <row r="237">
          <cell r="O237">
            <v>200</v>
          </cell>
        </row>
        <row r="238">
          <cell r="O238">
            <v>43977.349999999991</v>
          </cell>
        </row>
        <row r="239">
          <cell r="O239">
            <v>24269.18</v>
          </cell>
        </row>
        <row r="240">
          <cell r="O240">
            <v>135.86000000000001</v>
          </cell>
        </row>
        <row r="241">
          <cell r="O241">
            <v>0</v>
          </cell>
        </row>
        <row r="242">
          <cell r="O242">
            <v>0</v>
          </cell>
        </row>
        <row r="246">
          <cell r="O246">
            <v>11237.59</v>
          </cell>
        </row>
        <row r="247">
          <cell r="O247">
            <v>265756.24</v>
          </cell>
        </row>
        <row r="248">
          <cell r="O248">
            <v>863.44</v>
          </cell>
        </row>
        <row r="249">
          <cell r="O249">
            <v>3469.82</v>
          </cell>
        </row>
        <row r="250">
          <cell r="O250">
            <v>3759.8799999999997</v>
          </cell>
        </row>
        <row r="253">
          <cell r="O253">
            <v>32442.75</v>
          </cell>
        </row>
        <row r="254">
          <cell r="O254">
            <v>6721.27</v>
          </cell>
        </row>
        <row r="255">
          <cell r="O255">
            <v>6774.1</v>
          </cell>
        </row>
        <row r="256">
          <cell r="O256">
            <v>0</v>
          </cell>
        </row>
        <row r="257">
          <cell r="O257">
            <v>2425</v>
          </cell>
        </row>
        <row r="258">
          <cell r="O258">
            <v>5055</v>
          </cell>
        </row>
        <row r="259">
          <cell r="O259">
            <v>867.01</v>
          </cell>
        </row>
        <row r="260">
          <cell r="O260">
            <v>858.74</v>
          </cell>
        </row>
        <row r="262">
          <cell r="O262">
            <v>4073.25</v>
          </cell>
        </row>
        <row r="275">
          <cell r="O275">
            <v>184287</v>
          </cell>
        </row>
        <row r="278">
          <cell r="O278">
            <v>6106.74</v>
          </cell>
        </row>
        <row r="279">
          <cell r="O279">
            <v>7625.5499999999993</v>
          </cell>
        </row>
        <row r="282">
          <cell r="O282">
            <v>55196.75</v>
          </cell>
        </row>
        <row r="283">
          <cell r="O283">
            <v>-12950.58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0"/>
  <sheetViews>
    <sheetView tabSelected="1" workbookViewId="0">
      <selection activeCell="A2" sqref="A2"/>
    </sheetView>
  </sheetViews>
  <sheetFormatPr defaultColWidth="9.109375" defaultRowHeight="14.4" x14ac:dyDescent="0.3"/>
  <cols>
    <col min="1" max="3" width="8.6640625" style="14" customWidth="1"/>
    <col min="4" max="4" width="39.33203125" style="14" customWidth="1"/>
    <col min="5" max="6" width="13.6640625" style="3" hidden="1" customWidth="1"/>
    <col min="7" max="10" width="15.6640625" style="3" hidden="1" customWidth="1"/>
    <col min="11" max="11" width="15.109375" style="28" hidden="1" customWidth="1"/>
    <col min="12" max="13" width="15.6640625" style="28" hidden="1" customWidth="1"/>
    <col min="14" max="15" width="15.6640625" style="7" hidden="1" customWidth="1"/>
    <col min="16" max="16" width="15.6640625" style="7" customWidth="1"/>
    <col min="17" max="18" width="15.6640625" style="7" hidden="1" customWidth="1"/>
    <col min="19" max="19" width="15.6640625" style="8" bestFit="1" customWidth="1"/>
    <col min="20" max="20" width="15.6640625" style="7" hidden="1" customWidth="1"/>
    <col min="21" max="21" width="14.109375" style="9" bestFit="1" customWidth="1"/>
    <col min="22" max="256" width="9.109375" style="7"/>
    <col min="257" max="259" width="8.6640625" style="7" customWidth="1"/>
    <col min="260" max="260" width="39.33203125" style="7" customWidth="1"/>
    <col min="261" max="271" width="0" style="7" hidden="1" customWidth="1"/>
    <col min="272" max="272" width="15.6640625" style="7" customWidth="1"/>
    <col min="273" max="274" width="0" style="7" hidden="1" customWidth="1"/>
    <col min="275" max="275" width="15.6640625" style="7" bestFit="1" customWidth="1"/>
    <col min="276" max="276" width="0" style="7" hidden="1" customWidth="1"/>
    <col min="277" max="277" width="14.109375" style="7" bestFit="1" customWidth="1"/>
    <col min="278" max="512" width="9.109375" style="7"/>
    <col min="513" max="515" width="8.6640625" style="7" customWidth="1"/>
    <col min="516" max="516" width="39.33203125" style="7" customWidth="1"/>
    <col min="517" max="527" width="0" style="7" hidden="1" customWidth="1"/>
    <col min="528" max="528" width="15.6640625" style="7" customWidth="1"/>
    <col min="529" max="530" width="0" style="7" hidden="1" customWidth="1"/>
    <col min="531" max="531" width="15.6640625" style="7" bestFit="1" customWidth="1"/>
    <col min="532" max="532" width="0" style="7" hidden="1" customWidth="1"/>
    <col min="533" max="533" width="14.109375" style="7" bestFit="1" customWidth="1"/>
    <col min="534" max="768" width="9.109375" style="7"/>
    <col min="769" max="771" width="8.6640625" style="7" customWidth="1"/>
    <col min="772" max="772" width="39.33203125" style="7" customWidth="1"/>
    <col min="773" max="783" width="0" style="7" hidden="1" customWidth="1"/>
    <col min="784" max="784" width="15.6640625" style="7" customWidth="1"/>
    <col min="785" max="786" width="0" style="7" hidden="1" customWidth="1"/>
    <col min="787" max="787" width="15.6640625" style="7" bestFit="1" customWidth="1"/>
    <col min="788" max="788" width="0" style="7" hidden="1" customWidth="1"/>
    <col min="789" max="789" width="14.109375" style="7" bestFit="1" customWidth="1"/>
    <col min="790" max="1024" width="9.109375" style="7"/>
    <col min="1025" max="1027" width="8.6640625" style="7" customWidth="1"/>
    <col min="1028" max="1028" width="39.33203125" style="7" customWidth="1"/>
    <col min="1029" max="1039" width="0" style="7" hidden="1" customWidth="1"/>
    <col min="1040" max="1040" width="15.6640625" style="7" customWidth="1"/>
    <col min="1041" max="1042" width="0" style="7" hidden="1" customWidth="1"/>
    <col min="1043" max="1043" width="15.6640625" style="7" bestFit="1" customWidth="1"/>
    <col min="1044" max="1044" width="0" style="7" hidden="1" customWidth="1"/>
    <col min="1045" max="1045" width="14.109375" style="7" bestFit="1" customWidth="1"/>
    <col min="1046" max="1280" width="9.109375" style="7"/>
    <col min="1281" max="1283" width="8.6640625" style="7" customWidth="1"/>
    <col min="1284" max="1284" width="39.33203125" style="7" customWidth="1"/>
    <col min="1285" max="1295" width="0" style="7" hidden="1" customWidth="1"/>
    <col min="1296" max="1296" width="15.6640625" style="7" customWidth="1"/>
    <col min="1297" max="1298" width="0" style="7" hidden="1" customWidth="1"/>
    <col min="1299" max="1299" width="15.6640625" style="7" bestFit="1" customWidth="1"/>
    <col min="1300" max="1300" width="0" style="7" hidden="1" customWidth="1"/>
    <col min="1301" max="1301" width="14.109375" style="7" bestFit="1" customWidth="1"/>
    <col min="1302" max="1536" width="9.109375" style="7"/>
    <col min="1537" max="1539" width="8.6640625" style="7" customWidth="1"/>
    <col min="1540" max="1540" width="39.33203125" style="7" customWidth="1"/>
    <col min="1541" max="1551" width="0" style="7" hidden="1" customWidth="1"/>
    <col min="1552" max="1552" width="15.6640625" style="7" customWidth="1"/>
    <col min="1553" max="1554" width="0" style="7" hidden="1" customWidth="1"/>
    <col min="1555" max="1555" width="15.6640625" style="7" bestFit="1" customWidth="1"/>
    <col min="1556" max="1556" width="0" style="7" hidden="1" customWidth="1"/>
    <col min="1557" max="1557" width="14.109375" style="7" bestFit="1" customWidth="1"/>
    <col min="1558" max="1792" width="9.109375" style="7"/>
    <col min="1793" max="1795" width="8.6640625" style="7" customWidth="1"/>
    <col min="1796" max="1796" width="39.33203125" style="7" customWidth="1"/>
    <col min="1797" max="1807" width="0" style="7" hidden="1" customWidth="1"/>
    <col min="1808" max="1808" width="15.6640625" style="7" customWidth="1"/>
    <col min="1809" max="1810" width="0" style="7" hidden="1" customWidth="1"/>
    <col min="1811" max="1811" width="15.6640625" style="7" bestFit="1" customWidth="1"/>
    <col min="1812" max="1812" width="0" style="7" hidden="1" customWidth="1"/>
    <col min="1813" max="1813" width="14.109375" style="7" bestFit="1" customWidth="1"/>
    <col min="1814" max="2048" width="9.109375" style="7"/>
    <col min="2049" max="2051" width="8.6640625" style="7" customWidth="1"/>
    <col min="2052" max="2052" width="39.33203125" style="7" customWidth="1"/>
    <col min="2053" max="2063" width="0" style="7" hidden="1" customWidth="1"/>
    <col min="2064" max="2064" width="15.6640625" style="7" customWidth="1"/>
    <col min="2065" max="2066" width="0" style="7" hidden="1" customWidth="1"/>
    <col min="2067" max="2067" width="15.6640625" style="7" bestFit="1" customWidth="1"/>
    <col min="2068" max="2068" width="0" style="7" hidden="1" customWidth="1"/>
    <col min="2069" max="2069" width="14.109375" style="7" bestFit="1" customWidth="1"/>
    <col min="2070" max="2304" width="9.109375" style="7"/>
    <col min="2305" max="2307" width="8.6640625" style="7" customWidth="1"/>
    <col min="2308" max="2308" width="39.33203125" style="7" customWidth="1"/>
    <col min="2309" max="2319" width="0" style="7" hidden="1" customWidth="1"/>
    <col min="2320" max="2320" width="15.6640625" style="7" customWidth="1"/>
    <col min="2321" max="2322" width="0" style="7" hidden="1" customWidth="1"/>
    <col min="2323" max="2323" width="15.6640625" style="7" bestFit="1" customWidth="1"/>
    <col min="2324" max="2324" width="0" style="7" hidden="1" customWidth="1"/>
    <col min="2325" max="2325" width="14.109375" style="7" bestFit="1" customWidth="1"/>
    <col min="2326" max="2560" width="9.109375" style="7"/>
    <col min="2561" max="2563" width="8.6640625" style="7" customWidth="1"/>
    <col min="2564" max="2564" width="39.33203125" style="7" customWidth="1"/>
    <col min="2565" max="2575" width="0" style="7" hidden="1" customWidth="1"/>
    <col min="2576" max="2576" width="15.6640625" style="7" customWidth="1"/>
    <col min="2577" max="2578" width="0" style="7" hidden="1" customWidth="1"/>
    <col min="2579" max="2579" width="15.6640625" style="7" bestFit="1" customWidth="1"/>
    <col min="2580" max="2580" width="0" style="7" hidden="1" customWidth="1"/>
    <col min="2581" max="2581" width="14.109375" style="7" bestFit="1" customWidth="1"/>
    <col min="2582" max="2816" width="9.109375" style="7"/>
    <col min="2817" max="2819" width="8.6640625" style="7" customWidth="1"/>
    <col min="2820" max="2820" width="39.33203125" style="7" customWidth="1"/>
    <col min="2821" max="2831" width="0" style="7" hidden="1" customWidth="1"/>
    <col min="2832" max="2832" width="15.6640625" style="7" customWidth="1"/>
    <col min="2833" max="2834" width="0" style="7" hidden="1" customWidth="1"/>
    <col min="2835" max="2835" width="15.6640625" style="7" bestFit="1" customWidth="1"/>
    <col min="2836" max="2836" width="0" style="7" hidden="1" customWidth="1"/>
    <col min="2837" max="2837" width="14.109375" style="7" bestFit="1" customWidth="1"/>
    <col min="2838" max="3072" width="9.109375" style="7"/>
    <col min="3073" max="3075" width="8.6640625" style="7" customWidth="1"/>
    <col min="3076" max="3076" width="39.33203125" style="7" customWidth="1"/>
    <col min="3077" max="3087" width="0" style="7" hidden="1" customWidth="1"/>
    <col min="3088" max="3088" width="15.6640625" style="7" customWidth="1"/>
    <col min="3089" max="3090" width="0" style="7" hidden="1" customWidth="1"/>
    <col min="3091" max="3091" width="15.6640625" style="7" bestFit="1" customWidth="1"/>
    <col min="3092" max="3092" width="0" style="7" hidden="1" customWidth="1"/>
    <col min="3093" max="3093" width="14.109375" style="7" bestFit="1" customWidth="1"/>
    <col min="3094" max="3328" width="9.109375" style="7"/>
    <col min="3329" max="3331" width="8.6640625" style="7" customWidth="1"/>
    <col min="3332" max="3332" width="39.33203125" style="7" customWidth="1"/>
    <col min="3333" max="3343" width="0" style="7" hidden="1" customWidth="1"/>
    <col min="3344" max="3344" width="15.6640625" style="7" customWidth="1"/>
    <col min="3345" max="3346" width="0" style="7" hidden="1" customWidth="1"/>
    <col min="3347" max="3347" width="15.6640625" style="7" bestFit="1" customWidth="1"/>
    <col min="3348" max="3348" width="0" style="7" hidden="1" customWidth="1"/>
    <col min="3349" max="3349" width="14.109375" style="7" bestFit="1" customWidth="1"/>
    <col min="3350" max="3584" width="9.109375" style="7"/>
    <col min="3585" max="3587" width="8.6640625" style="7" customWidth="1"/>
    <col min="3588" max="3588" width="39.33203125" style="7" customWidth="1"/>
    <col min="3589" max="3599" width="0" style="7" hidden="1" customWidth="1"/>
    <col min="3600" max="3600" width="15.6640625" style="7" customWidth="1"/>
    <col min="3601" max="3602" width="0" style="7" hidden="1" customWidth="1"/>
    <col min="3603" max="3603" width="15.6640625" style="7" bestFit="1" customWidth="1"/>
    <col min="3604" max="3604" width="0" style="7" hidden="1" customWidth="1"/>
    <col min="3605" max="3605" width="14.109375" style="7" bestFit="1" customWidth="1"/>
    <col min="3606" max="3840" width="9.109375" style="7"/>
    <col min="3841" max="3843" width="8.6640625" style="7" customWidth="1"/>
    <col min="3844" max="3844" width="39.33203125" style="7" customWidth="1"/>
    <col min="3845" max="3855" width="0" style="7" hidden="1" customWidth="1"/>
    <col min="3856" max="3856" width="15.6640625" style="7" customWidth="1"/>
    <col min="3857" max="3858" width="0" style="7" hidden="1" customWidth="1"/>
    <col min="3859" max="3859" width="15.6640625" style="7" bestFit="1" customWidth="1"/>
    <col min="3860" max="3860" width="0" style="7" hidden="1" customWidth="1"/>
    <col min="3861" max="3861" width="14.109375" style="7" bestFit="1" customWidth="1"/>
    <col min="3862" max="4096" width="9.109375" style="7"/>
    <col min="4097" max="4099" width="8.6640625" style="7" customWidth="1"/>
    <col min="4100" max="4100" width="39.33203125" style="7" customWidth="1"/>
    <col min="4101" max="4111" width="0" style="7" hidden="1" customWidth="1"/>
    <col min="4112" max="4112" width="15.6640625" style="7" customWidth="1"/>
    <col min="4113" max="4114" width="0" style="7" hidden="1" customWidth="1"/>
    <col min="4115" max="4115" width="15.6640625" style="7" bestFit="1" customWidth="1"/>
    <col min="4116" max="4116" width="0" style="7" hidden="1" customWidth="1"/>
    <col min="4117" max="4117" width="14.109375" style="7" bestFit="1" customWidth="1"/>
    <col min="4118" max="4352" width="9.109375" style="7"/>
    <col min="4353" max="4355" width="8.6640625" style="7" customWidth="1"/>
    <col min="4356" max="4356" width="39.33203125" style="7" customWidth="1"/>
    <col min="4357" max="4367" width="0" style="7" hidden="1" customWidth="1"/>
    <col min="4368" max="4368" width="15.6640625" style="7" customWidth="1"/>
    <col min="4369" max="4370" width="0" style="7" hidden="1" customWidth="1"/>
    <col min="4371" max="4371" width="15.6640625" style="7" bestFit="1" customWidth="1"/>
    <col min="4372" max="4372" width="0" style="7" hidden="1" customWidth="1"/>
    <col min="4373" max="4373" width="14.109375" style="7" bestFit="1" customWidth="1"/>
    <col min="4374" max="4608" width="9.109375" style="7"/>
    <col min="4609" max="4611" width="8.6640625" style="7" customWidth="1"/>
    <col min="4612" max="4612" width="39.33203125" style="7" customWidth="1"/>
    <col min="4613" max="4623" width="0" style="7" hidden="1" customWidth="1"/>
    <col min="4624" max="4624" width="15.6640625" style="7" customWidth="1"/>
    <col min="4625" max="4626" width="0" style="7" hidden="1" customWidth="1"/>
    <col min="4627" max="4627" width="15.6640625" style="7" bestFit="1" customWidth="1"/>
    <col min="4628" max="4628" width="0" style="7" hidden="1" customWidth="1"/>
    <col min="4629" max="4629" width="14.109375" style="7" bestFit="1" customWidth="1"/>
    <col min="4630" max="4864" width="9.109375" style="7"/>
    <col min="4865" max="4867" width="8.6640625" style="7" customWidth="1"/>
    <col min="4868" max="4868" width="39.33203125" style="7" customWidth="1"/>
    <col min="4869" max="4879" width="0" style="7" hidden="1" customWidth="1"/>
    <col min="4880" max="4880" width="15.6640625" style="7" customWidth="1"/>
    <col min="4881" max="4882" width="0" style="7" hidden="1" customWidth="1"/>
    <col min="4883" max="4883" width="15.6640625" style="7" bestFit="1" customWidth="1"/>
    <col min="4884" max="4884" width="0" style="7" hidden="1" customWidth="1"/>
    <col min="4885" max="4885" width="14.109375" style="7" bestFit="1" customWidth="1"/>
    <col min="4886" max="5120" width="9.109375" style="7"/>
    <col min="5121" max="5123" width="8.6640625" style="7" customWidth="1"/>
    <col min="5124" max="5124" width="39.33203125" style="7" customWidth="1"/>
    <col min="5125" max="5135" width="0" style="7" hidden="1" customWidth="1"/>
    <col min="5136" max="5136" width="15.6640625" style="7" customWidth="1"/>
    <col min="5137" max="5138" width="0" style="7" hidden="1" customWidth="1"/>
    <col min="5139" max="5139" width="15.6640625" style="7" bestFit="1" customWidth="1"/>
    <col min="5140" max="5140" width="0" style="7" hidden="1" customWidth="1"/>
    <col min="5141" max="5141" width="14.109375" style="7" bestFit="1" customWidth="1"/>
    <col min="5142" max="5376" width="9.109375" style="7"/>
    <col min="5377" max="5379" width="8.6640625" style="7" customWidth="1"/>
    <col min="5380" max="5380" width="39.33203125" style="7" customWidth="1"/>
    <col min="5381" max="5391" width="0" style="7" hidden="1" customWidth="1"/>
    <col min="5392" max="5392" width="15.6640625" style="7" customWidth="1"/>
    <col min="5393" max="5394" width="0" style="7" hidden="1" customWidth="1"/>
    <col min="5395" max="5395" width="15.6640625" style="7" bestFit="1" customWidth="1"/>
    <col min="5396" max="5396" width="0" style="7" hidden="1" customWidth="1"/>
    <col min="5397" max="5397" width="14.109375" style="7" bestFit="1" customWidth="1"/>
    <col min="5398" max="5632" width="9.109375" style="7"/>
    <col min="5633" max="5635" width="8.6640625" style="7" customWidth="1"/>
    <col min="5636" max="5636" width="39.33203125" style="7" customWidth="1"/>
    <col min="5637" max="5647" width="0" style="7" hidden="1" customWidth="1"/>
    <col min="5648" max="5648" width="15.6640625" style="7" customWidth="1"/>
    <col min="5649" max="5650" width="0" style="7" hidden="1" customWidth="1"/>
    <col min="5651" max="5651" width="15.6640625" style="7" bestFit="1" customWidth="1"/>
    <col min="5652" max="5652" width="0" style="7" hidden="1" customWidth="1"/>
    <col min="5653" max="5653" width="14.109375" style="7" bestFit="1" customWidth="1"/>
    <col min="5654" max="5888" width="9.109375" style="7"/>
    <col min="5889" max="5891" width="8.6640625" style="7" customWidth="1"/>
    <col min="5892" max="5892" width="39.33203125" style="7" customWidth="1"/>
    <col min="5893" max="5903" width="0" style="7" hidden="1" customWidth="1"/>
    <col min="5904" max="5904" width="15.6640625" style="7" customWidth="1"/>
    <col min="5905" max="5906" width="0" style="7" hidden="1" customWidth="1"/>
    <col min="5907" max="5907" width="15.6640625" style="7" bestFit="1" customWidth="1"/>
    <col min="5908" max="5908" width="0" style="7" hidden="1" customWidth="1"/>
    <col min="5909" max="5909" width="14.109375" style="7" bestFit="1" customWidth="1"/>
    <col min="5910" max="6144" width="9.109375" style="7"/>
    <col min="6145" max="6147" width="8.6640625" style="7" customWidth="1"/>
    <col min="6148" max="6148" width="39.33203125" style="7" customWidth="1"/>
    <col min="6149" max="6159" width="0" style="7" hidden="1" customWidth="1"/>
    <col min="6160" max="6160" width="15.6640625" style="7" customWidth="1"/>
    <col min="6161" max="6162" width="0" style="7" hidden="1" customWidth="1"/>
    <col min="6163" max="6163" width="15.6640625" style="7" bestFit="1" customWidth="1"/>
    <col min="6164" max="6164" width="0" style="7" hidden="1" customWidth="1"/>
    <col min="6165" max="6165" width="14.109375" style="7" bestFit="1" customWidth="1"/>
    <col min="6166" max="6400" width="9.109375" style="7"/>
    <col min="6401" max="6403" width="8.6640625" style="7" customWidth="1"/>
    <col min="6404" max="6404" width="39.33203125" style="7" customWidth="1"/>
    <col min="6405" max="6415" width="0" style="7" hidden="1" customWidth="1"/>
    <col min="6416" max="6416" width="15.6640625" style="7" customWidth="1"/>
    <col min="6417" max="6418" width="0" style="7" hidden="1" customWidth="1"/>
    <col min="6419" max="6419" width="15.6640625" style="7" bestFit="1" customWidth="1"/>
    <col min="6420" max="6420" width="0" style="7" hidden="1" customWidth="1"/>
    <col min="6421" max="6421" width="14.109375" style="7" bestFit="1" customWidth="1"/>
    <col min="6422" max="6656" width="9.109375" style="7"/>
    <col min="6657" max="6659" width="8.6640625" style="7" customWidth="1"/>
    <col min="6660" max="6660" width="39.33203125" style="7" customWidth="1"/>
    <col min="6661" max="6671" width="0" style="7" hidden="1" customWidth="1"/>
    <col min="6672" max="6672" width="15.6640625" style="7" customWidth="1"/>
    <col min="6673" max="6674" width="0" style="7" hidden="1" customWidth="1"/>
    <col min="6675" max="6675" width="15.6640625" style="7" bestFit="1" customWidth="1"/>
    <col min="6676" max="6676" width="0" style="7" hidden="1" customWidth="1"/>
    <col min="6677" max="6677" width="14.109375" style="7" bestFit="1" customWidth="1"/>
    <col min="6678" max="6912" width="9.109375" style="7"/>
    <col min="6913" max="6915" width="8.6640625" style="7" customWidth="1"/>
    <col min="6916" max="6916" width="39.33203125" style="7" customWidth="1"/>
    <col min="6917" max="6927" width="0" style="7" hidden="1" customWidth="1"/>
    <col min="6928" max="6928" width="15.6640625" style="7" customWidth="1"/>
    <col min="6929" max="6930" width="0" style="7" hidden="1" customWidth="1"/>
    <col min="6931" max="6931" width="15.6640625" style="7" bestFit="1" customWidth="1"/>
    <col min="6932" max="6932" width="0" style="7" hidden="1" customWidth="1"/>
    <col min="6933" max="6933" width="14.109375" style="7" bestFit="1" customWidth="1"/>
    <col min="6934" max="7168" width="9.109375" style="7"/>
    <col min="7169" max="7171" width="8.6640625" style="7" customWidth="1"/>
    <col min="7172" max="7172" width="39.33203125" style="7" customWidth="1"/>
    <col min="7173" max="7183" width="0" style="7" hidden="1" customWidth="1"/>
    <col min="7184" max="7184" width="15.6640625" style="7" customWidth="1"/>
    <col min="7185" max="7186" width="0" style="7" hidden="1" customWidth="1"/>
    <col min="7187" max="7187" width="15.6640625" style="7" bestFit="1" customWidth="1"/>
    <col min="7188" max="7188" width="0" style="7" hidden="1" customWidth="1"/>
    <col min="7189" max="7189" width="14.109375" style="7" bestFit="1" customWidth="1"/>
    <col min="7190" max="7424" width="9.109375" style="7"/>
    <col min="7425" max="7427" width="8.6640625" style="7" customWidth="1"/>
    <col min="7428" max="7428" width="39.33203125" style="7" customWidth="1"/>
    <col min="7429" max="7439" width="0" style="7" hidden="1" customWidth="1"/>
    <col min="7440" max="7440" width="15.6640625" style="7" customWidth="1"/>
    <col min="7441" max="7442" width="0" style="7" hidden="1" customWidth="1"/>
    <col min="7443" max="7443" width="15.6640625" style="7" bestFit="1" customWidth="1"/>
    <col min="7444" max="7444" width="0" style="7" hidden="1" customWidth="1"/>
    <col min="7445" max="7445" width="14.109375" style="7" bestFit="1" customWidth="1"/>
    <col min="7446" max="7680" width="9.109375" style="7"/>
    <col min="7681" max="7683" width="8.6640625" style="7" customWidth="1"/>
    <col min="7684" max="7684" width="39.33203125" style="7" customWidth="1"/>
    <col min="7685" max="7695" width="0" style="7" hidden="1" customWidth="1"/>
    <col min="7696" max="7696" width="15.6640625" style="7" customWidth="1"/>
    <col min="7697" max="7698" width="0" style="7" hidden="1" customWidth="1"/>
    <col min="7699" max="7699" width="15.6640625" style="7" bestFit="1" customWidth="1"/>
    <col min="7700" max="7700" width="0" style="7" hidden="1" customWidth="1"/>
    <col min="7701" max="7701" width="14.109375" style="7" bestFit="1" customWidth="1"/>
    <col min="7702" max="7936" width="9.109375" style="7"/>
    <col min="7937" max="7939" width="8.6640625" style="7" customWidth="1"/>
    <col min="7940" max="7940" width="39.33203125" style="7" customWidth="1"/>
    <col min="7941" max="7951" width="0" style="7" hidden="1" customWidth="1"/>
    <col min="7952" max="7952" width="15.6640625" style="7" customWidth="1"/>
    <col min="7953" max="7954" width="0" style="7" hidden="1" customWidth="1"/>
    <col min="7955" max="7955" width="15.6640625" style="7" bestFit="1" customWidth="1"/>
    <col min="7956" max="7956" width="0" style="7" hidden="1" customWidth="1"/>
    <col min="7957" max="7957" width="14.109375" style="7" bestFit="1" customWidth="1"/>
    <col min="7958" max="8192" width="9.109375" style="7"/>
    <col min="8193" max="8195" width="8.6640625" style="7" customWidth="1"/>
    <col min="8196" max="8196" width="39.33203125" style="7" customWidth="1"/>
    <col min="8197" max="8207" width="0" style="7" hidden="1" customWidth="1"/>
    <col min="8208" max="8208" width="15.6640625" style="7" customWidth="1"/>
    <col min="8209" max="8210" width="0" style="7" hidden="1" customWidth="1"/>
    <col min="8211" max="8211" width="15.6640625" style="7" bestFit="1" customWidth="1"/>
    <col min="8212" max="8212" width="0" style="7" hidden="1" customWidth="1"/>
    <col min="8213" max="8213" width="14.109375" style="7" bestFit="1" customWidth="1"/>
    <col min="8214" max="8448" width="9.109375" style="7"/>
    <col min="8449" max="8451" width="8.6640625" style="7" customWidth="1"/>
    <col min="8452" max="8452" width="39.33203125" style="7" customWidth="1"/>
    <col min="8453" max="8463" width="0" style="7" hidden="1" customWidth="1"/>
    <col min="8464" max="8464" width="15.6640625" style="7" customWidth="1"/>
    <col min="8465" max="8466" width="0" style="7" hidden="1" customWidth="1"/>
    <col min="8467" max="8467" width="15.6640625" style="7" bestFit="1" customWidth="1"/>
    <col min="8468" max="8468" width="0" style="7" hidden="1" customWidth="1"/>
    <col min="8469" max="8469" width="14.109375" style="7" bestFit="1" customWidth="1"/>
    <col min="8470" max="8704" width="9.109375" style="7"/>
    <col min="8705" max="8707" width="8.6640625" style="7" customWidth="1"/>
    <col min="8708" max="8708" width="39.33203125" style="7" customWidth="1"/>
    <col min="8709" max="8719" width="0" style="7" hidden="1" customWidth="1"/>
    <col min="8720" max="8720" width="15.6640625" style="7" customWidth="1"/>
    <col min="8721" max="8722" width="0" style="7" hidden="1" customWidth="1"/>
    <col min="8723" max="8723" width="15.6640625" style="7" bestFit="1" customWidth="1"/>
    <col min="8724" max="8724" width="0" style="7" hidden="1" customWidth="1"/>
    <col min="8725" max="8725" width="14.109375" style="7" bestFit="1" customWidth="1"/>
    <col min="8726" max="8960" width="9.109375" style="7"/>
    <col min="8961" max="8963" width="8.6640625" style="7" customWidth="1"/>
    <col min="8964" max="8964" width="39.33203125" style="7" customWidth="1"/>
    <col min="8965" max="8975" width="0" style="7" hidden="1" customWidth="1"/>
    <col min="8976" max="8976" width="15.6640625" style="7" customWidth="1"/>
    <col min="8977" max="8978" width="0" style="7" hidden="1" customWidth="1"/>
    <col min="8979" max="8979" width="15.6640625" style="7" bestFit="1" customWidth="1"/>
    <col min="8980" max="8980" width="0" style="7" hidden="1" customWidth="1"/>
    <col min="8981" max="8981" width="14.109375" style="7" bestFit="1" customWidth="1"/>
    <col min="8982" max="9216" width="9.109375" style="7"/>
    <col min="9217" max="9219" width="8.6640625" style="7" customWidth="1"/>
    <col min="9220" max="9220" width="39.33203125" style="7" customWidth="1"/>
    <col min="9221" max="9231" width="0" style="7" hidden="1" customWidth="1"/>
    <col min="9232" max="9232" width="15.6640625" style="7" customWidth="1"/>
    <col min="9233" max="9234" width="0" style="7" hidden="1" customWidth="1"/>
    <col min="9235" max="9235" width="15.6640625" style="7" bestFit="1" customWidth="1"/>
    <col min="9236" max="9236" width="0" style="7" hidden="1" customWidth="1"/>
    <col min="9237" max="9237" width="14.109375" style="7" bestFit="1" customWidth="1"/>
    <col min="9238" max="9472" width="9.109375" style="7"/>
    <col min="9473" max="9475" width="8.6640625" style="7" customWidth="1"/>
    <col min="9476" max="9476" width="39.33203125" style="7" customWidth="1"/>
    <col min="9477" max="9487" width="0" style="7" hidden="1" customWidth="1"/>
    <col min="9488" max="9488" width="15.6640625" style="7" customWidth="1"/>
    <col min="9489" max="9490" width="0" style="7" hidden="1" customWidth="1"/>
    <col min="9491" max="9491" width="15.6640625" style="7" bestFit="1" customWidth="1"/>
    <col min="9492" max="9492" width="0" style="7" hidden="1" customWidth="1"/>
    <col min="9493" max="9493" width="14.109375" style="7" bestFit="1" customWidth="1"/>
    <col min="9494" max="9728" width="9.109375" style="7"/>
    <col min="9729" max="9731" width="8.6640625" style="7" customWidth="1"/>
    <col min="9732" max="9732" width="39.33203125" style="7" customWidth="1"/>
    <col min="9733" max="9743" width="0" style="7" hidden="1" customWidth="1"/>
    <col min="9744" max="9744" width="15.6640625" style="7" customWidth="1"/>
    <col min="9745" max="9746" width="0" style="7" hidden="1" customWidth="1"/>
    <col min="9747" max="9747" width="15.6640625" style="7" bestFit="1" customWidth="1"/>
    <col min="9748" max="9748" width="0" style="7" hidden="1" customWidth="1"/>
    <col min="9749" max="9749" width="14.109375" style="7" bestFit="1" customWidth="1"/>
    <col min="9750" max="9984" width="9.109375" style="7"/>
    <col min="9985" max="9987" width="8.6640625" style="7" customWidth="1"/>
    <col min="9988" max="9988" width="39.33203125" style="7" customWidth="1"/>
    <col min="9989" max="9999" width="0" style="7" hidden="1" customWidth="1"/>
    <col min="10000" max="10000" width="15.6640625" style="7" customWidth="1"/>
    <col min="10001" max="10002" width="0" style="7" hidden="1" customWidth="1"/>
    <col min="10003" max="10003" width="15.6640625" style="7" bestFit="1" customWidth="1"/>
    <col min="10004" max="10004" width="0" style="7" hidden="1" customWidth="1"/>
    <col min="10005" max="10005" width="14.109375" style="7" bestFit="1" customWidth="1"/>
    <col min="10006" max="10240" width="9.109375" style="7"/>
    <col min="10241" max="10243" width="8.6640625" style="7" customWidth="1"/>
    <col min="10244" max="10244" width="39.33203125" style="7" customWidth="1"/>
    <col min="10245" max="10255" width="0" style="7" hidden="1" customWidth="1"/>
    <col min="10256" max="10256" width="15.6640625" style="7" customWidth="1"/>
    <col min="10257" max="10258" width="0" style="7" hidden="1" customWidth="1"/>
    <col min="10259" max="10259" width="15.6640625" style="7" bestFit="1" customWidth="1"/>
    <col min="10260" max="10260" width="0" style="7" hidden="1" customWidth="1"/>
    <col min="10261" max="10261" width="14.109375" style="7" bestFit="1" customWidth="1"/>
    <col min="10262" max="10496" width="9.109375" style="7"/>
    <col min="10497" max="10499" width="8.6640625" style="7" customWidth="1"/>
    <col min="10500" max="10500" width="39.33203125" style="7" customWidth="1"/>
    <col min="10501" max="10511" width="0" style="7" hidden="1" customWidth="1"/>
    <col min="10512" max="10512" width="15.6640625" style="7" customWidth="1"/>
    <col min="10513" max="10514" width="0" style="7" hidden="1" customWidth="1"/>
    <col min="10515" max="10515" width="15.6640625" style="7" bestFit="1" customWidth="1"/>
    <col min="10516" max="10516" width="0" style="7" hidden="1" customWidth="1"/>
    <col min="10517" max="10517" width="14.109375" style="7" bestFit="1" customWidth="1"/>
    <col min="10518" max="10752" width="9.109375" style="7"/>
    <col min="10753" max="10755" width="8.6640625" style="7" customWidth="1"/>
    <col min="10756" max="10756" width="39.33203125" style="7" customWidth="1"/>
    <col min="10757" max="10767" width="0" style="7" hidden="1" customWidth="1"/>
    <col min="10768" max="10768" width="15.6640625" style="7" customWidth="1"/>
    <col min="10769" max="10770" width="0" style="7" hidden="1" customWidth="1"/>
    <col min="10771" max="10771" width="15.6640625" style="7" bestFit="1" customWidth="1"/>
    <col min="10772" max="10772" width="0" style="7" hidden="1" customWidth="1"/>
    <col min="10773" max="10773" width="14.109375" style="7" bestFit="1" customWidth="1"/>
    <col min="10774" max="11008" width="9.109375" style="7"/>
    <col min="11009" max="11011" width="8.6640625" style="7" customWidth="1"/>
    <col min="11012" max="11012" width="39.33203125" style="7" customWidth="1"/>
    <col min="11013" max="11023" width="0" style="7" hidden="1" customWidth="1"/>
    <col min="11024" max="11024" width="15.6640625" style="7" customWidth="1"/>
    <col min="11025" max="11026" width="0" style="7" hidden="1" customWidth="1"/>
    <col min="11027" max="11027" width="15.6640625" style="7" bestFit="1" customWidth="1"/>
    <col min="11028" max="11028" width="0" style="7" hidden="1" customWidth="1"/>
    <col min="11029" max="11029" width="14.109375" style="7" bestFit="1" customWidth="1"/>
    <col min="11030" max="11264" width="9.109375" style="7"/>
    <col min="11265" max="11267" width="8.6640625" style="7" customWidth="1"/>
    <col min="11268" max="11268" width="39.33203125" style="7" customWidth="1"/>
    <col min="11269" max="11279" width="0" style="7" hidden="1" customWidth="1"/>
    <col min="11280" max="11280" width="15.6640625" style="7" customWidth="1"/>
    <col min="11281" max="11282" width="0" style="7" hidden="1" customWidth="1"/>
    <col min="11283" max="11283" width="15.6640625" style="7" bestFit="1" customWidth="1"/>
    <col min="11284" max="11284" width="0" style="7" hidden="1" customWidth="1"/>
    <col min="11285" max="11285" width="14.109375" style="7" bestFit="1" customWidth="1"/>
    <col min="11286" max="11520" width="9.109375" style="7"/>
    <col min="11521" max="11523" width="8.6640625" style="7" customWidth="1"/>
    <col min="11524" max="11524" width="39.33203125" style="7" customWidth="1"/>
    <col min="11525" max="11535" width="0" style="7" hidden="1" customWidth="1"/>
    <col min="11536" max="11536" width="15.6640625" style="7" customWidth="1"/>
    <col min="11537" max="11538" width="0" style="7" hidden="1" customWidth="1"/>
    <col min="11539" max="11539" width="15.6640625" style="7" bestFit="1" customWidth="1"/>
    <col min="11540" max="11540" width="0" style="7" hidden="1" customWidth="1"/>
    <col min="11541" max="11541" width="14.109375" style="7" bestFit="1" customWidth="1"/>
    <col min="11542" max="11776" width="9.109375" style="7"/>
    <col min="11777" max="11779" width="8.6640625" style="7" customWidth="1"/>
    <col min="11780" max="11780" width="39.33203125" style="7" customWidth="1"/>
    <col min="11781" max="11791" width="0" style="7" hidden="1" customWidth="1"/>
    <col min="11792" max="11792" width="15.6640625" style="7" customWidth="1"/>
    <col min="11793" max="11794" width="0" style="7" hidden="1" customWidth="1"/>
    <col min="11795" max="11795" width="15.6640625" style="7" bestFit="1" customWidth="1"/>
    <col min="11796" max="11796" width="0" style="7" hidden="1" customWidth="1"/>
    <col min="11797" max="11797" width="14.109375" style="7" bestFit="1" customWidth="1"/>
    <col min="11798" max="12032" width="9.109375" style="7"/>
    <col min="12033" max="12035" width="8.6640625" style="7" customWidth="1"/>
    <col min="12036" max="12036" width="39.33203125" style="7" customWidth="1"/>
    <col min="12037" max="12047" width="0" style="7" hidden="1" customWidth="1"/>
    <col min="12048" max="12048" width="15.6640625" style="7" customWidth="1"/>
    <col min="12049" max="12050" width="0" style="7" hidden="1" customWidth="1"/>
    <col min="12051" max="12051" width="15.6640625" style="7" bestFit="1" customWidth="1"/>
    <col min="12052" max="12052" width="0" style="7" hidden="1" customWidth="1"/>
    <col min="12053" max="12053" width="14.109375" style="7" bestFit="1" customWidth="1"/>
    <col min="12054" max="12288" width="9.109375" style="7"/>
    <col min="12289" max="12291" width="8.6640625" style="7" customWidth="1"/>
    <col min="12292" max="12292" width="39.33203125" style="7" customWidth="1"/>
    <col min="12293" max="12303" width="0" style="7" hidden="1" customWidth="1"/>
    <col min="12304" max="12304" width="15.6640625" style="7" customWidth="1"/>
    <col min="12305" max="12306" width="0" style="7" hidden="1" customWidth="1"/>
    <col min="12307" max="12307" width="15.6640625" style="7" bestFit="1" customWidth="1"/>
    <col min="12308" max="12308" width="0" style="7" hidden="1" customWidth="1"/>
    <col min="12309" max="12309" width="14.109375" style="7" bestFit="1" customWidth="1"/>
    <col min="12310" max="12544" width="9.109375" style="7"/>
    <col min="12545" max="12547" width="8.6640625" style="7" customWidth="1"/>
    <col min="12548" max="12548" width="39.33203125" style="7" customWidth="1"/>
    <col min="12549" max="12559" width="0" style="7" hidden="1" customWidth="1"/>
    <col min="12560" max="12560" width="15.6640625" style="7" customWidth="1"/>
    <col min="12561" max="12562" width="0" style="7" hidden="1" customWidth="1"/>
    <col min="12563" max="12563" width="15.6640625" style="7" bestFit="1" customWidth="1"/>
    <col min="12564" max="12564" width="0" style="7" hidden="1" customWidth="1"/>
    <col min="12565" max="12565" width="14.109375" style="7" bestFit="1" customWidth="1"/>
    <col min="12566" max="12800" width="9.109375" style="7"/>
    <col min="12801" max="12803" width="8.6640625" style="7" customWidth="1"/>
    <col min="12804" max="12804" width="39.33203125" style="7" customWidth="1"/>
    <col min="12805" max="12815" width="0" style="7" hidden="1" customWidth="1"/>
    <col min="12816" max="12816" width="15.6640625" style="7" customWidth="1"/>
    <col min="12817" max="12818" width="0" style="7" hidden="1" customWidth="1"/>
    <col min="12819" max="12819" width="15.6640625" style="7" bestFit="1" customWidth="1"/>
    <col min="12820" max="12820" width="0" style="7" hidden="1" customWidth="1"/>
    <col min="12821" max="12821" width="14.109375" style="7" bestFit="1" customWidth="1"/>
    <col min="12822" max="13056" width="9.109375" style="7"/>
    <col min="13057" max="13059" width="8.6640625" style="7" customWidth="1"/>
    <col min="13060" max="13060" width="39.33203125" style="7" customWidth="1"/>
    <col min="13061" max="13071" width="0" style="7" hidden="1" customWidth="1"/>
    <col min="13072" max="13072" width="15.6640625" style="7" customWidth="1"/>
    <col min="13073" max="13074" width="0" style="7" hidden="1" customWidth="1"/>
    <col min="13075" max="13075" width="15.6640625" style="7" bestFit="1" customWidth="1"/>
    <col min="13076" max="13076" width="0" style="7" hidden="1" customWidth="1"/>
    <col min="13077" max="13077" width="14.109375" style="7" bestFit="1" customWidth="1"/>
    <col min="13078" max="13312" width="9.109375" style="7"/>
    <col min="13313" max="13315" width="8.6640625" style="7" customWidth="1"/>
    <col min="13316" max="13316" width="39.33203125" style="7" customWidth="1"/>
    <col min="13317" max="13327" width="0" style="7" hidden="1" customWidth="1"/>
    <col min="13328" max="13328" width="15.6640625" style="7" customWidth="1"/>
    <col min="13329" max="13330" width="0" style="7" hidden="1" customWidth="1"/>
    <col min="13331" max="13331" width="15.6640625" style="7" bestFit="1" customWidth="1"/>
    <col min="13332" max="13332" width="0" style="7" hidden="1" customWidth="1"/>
    <col min="13333" max="13333" width="14.109375" style="7" bestFit="1" customWidth="1"/>
    <col min="13334" max="13568" width="9.109375" style="7"/>
    <col min="13569" max="13571" width="8.6640625" style="7" customWidth="1"/>
    <col min="13572" max="13572" width="39.33203125" style="7" customWidth="1"/>
    <col min="13573" max="13583" width="0" style="7" hidden="1" customWidth="1"/>
    <col min="13584" max="13584" width="15.6640625" style="7" customWidth="1"/>
    <col min="13585" max="13586" width="0" style="7" hidden="1" customWidth="1"/>
    <col min="13587" max="13587" width="15.6640625" style="7" bestFit="1" customWidth="1"/>
    <col min="13588" max="13588" width="0" style="7" hidden="1" customWidth="1"/>
    <col min="13589" max="13589" width="14.109375" style="7" bestFit="1" customWidth="1"/>
    <col min="13590" max="13824" width="9.109375" style="7"/>
    <col min="13825" max="13827" width="8.6640625" style="7" customWidth="1"/>
    <col min="13828" max="13828" width="39.33203125" style="7" customWidth="1"/>
    <col min="13829" max="13839" width="0" style="7" hidden="1" customWidth="1"/>
    <col min="13840" max="13840" width="15.6640625" style="7" customWidth="1"/>
    <col min="13841" max="13842" width="0" style="7" hidden="1" customWidth="1"/>
    <col min="13843" max="13843" width="15.6640625" style="7" bestFit="1" customWidth="1"/>
    <col min="13844" max="13844" width="0" style="7" hidden="1" customWidth="1"/>
    <col min="13845" max="13845" width="14.109375" style="7" bestFit="1" customWidth="1"/>
    <col min="13846" max="14080" width="9.109375" style="7"/>
    <col min="14081" max="14083" width="8.6640625" style="7" customWidth="1"/>
    <col min="14084" max="14084" width="39.33203125" style="7" customWidth="1"/>
    <col min="14085" max="14095" width="0" style="7" hidden="1" customWidth="1"/>
    <col min="14096" max="14096" width="15.6640625" style="7" customWidth="1"/>
    <col min="14097" max="14098" width="0" style="7" hidden="1" customWidth="1"/>
    <col min="14099" max="14099" width="15.6640625" style="7" bestFit="1" customWidth="1"/>
    <col min="14100" max="14100" width="0" style="7" hidden="1" customWidth="1"/>
    <col min="14101" max="14101" width="14.109375" style="7" bestFit="1" customWidth="1"/>
    <col min="14102" max="14336" width="9.109375" style="7"/>
    <col min="14337" max="14339" width="8.6640625" style="7" customWidth="1"/>
    <col min="14340" max="14340" width="39.33203125" style="7" customWidth="1"/>
    <col min="14341" max="14351" width="0" style="7" hidden="1" customWidth="1"/>
    <col min="14352" max="14352" width="15.6640625" style="7" customWidth="1"/>
    <col min="14353" max="14354" width="0" style="7" hidden="1" customWidth="1"/>
    <col min="14355" max="14355" width="15.6640625" style="7" bestFit="1" customWidth="1"/>
    <col min="14356" max="14356" width="0" style="7" hidden="1" customWidth="1"/>
    <col min="14357" max="14357" width="14.109375" style="7" bestFit="1" customWidth="1"/>
    <col min="14358" max="14592" width="9.109375" style="7"/>
    <col min="14593" max="14595" width="8.6640625" style="7" customWidth="1"/>
    <col min="14596" max="14596" width="39.33203125" style="7" customWidth="1"/>
    <col min="14597" max="14607" width="0" style="7" hidden="1" customWidth="1"/>
    <col min="14608" max="14608" width="15.6640625" style="7" customWidth="1"/>
    <col min="14609" max="14610" width="0" style="7" hidden="1" customWidth="1"/>
    <col min="14611" max="14611" width="15.6640625" style="7" bestFit="1" customWidth="1"/>
    <col min="14612" max="14612" width="0" style="7" hidden="1" customWidth="1"/>
    <col min="14613" max="14613" width="14.109375" style="7" bestFit="1" customWidth="1"/>
    <col min="14614" max="14848" width="9.109375" style="7"/>
    <col min="14849" max="14851" width="8.6640625" style="7" customWidth="1"/>
    <col min="14852" max="14852" width="39.33203125" style="7" customWidth="1"/>
    <col min="14853" max="14863" width="0" style="7" hidden="1" customWidth="1"/>
    <col min="14864" max="14864" width="15.6640625" style="7" customWidth="1"/>
    <col min="14865" max="14866" width="0" style="7" hidden="1" customWidth="1"/>
    <col min="14867" max="14867" width="15.6640625" style="7" bestFit="1" customWidth="1"/>
    <col min="14868" max="14868" width="0" style="7" hidden="1" customWidth="1"/>
    <col min="14869" max="14869" width="14.109375" style="7" bestFit="1" customWidth="1"/>
    <col min="14870" max="15104" width="9.109375" style="7"/>
    <col min="15105" max="15107" width="8.6640625" style="7" customWidth="1"/>
    <col min="15108" max="15108" width="39.33203125" style="7" customWidth="1"/>
    <col min="15109" max="15119" width="0" style="7" hidden="1" customWidth="1"/>
    <col min="15120" max="15120" width="15.6640625" style="7" customWidth="1"/>
    <col min="15121" max="15122" width="0" style="7" hidden="1" customWidth="1"/>
    <col min="15123" max="15123" width="15.6640625" style="7" bestFit="1" customWidth="1"/>
    <col min="15124" max="15124" width="0" style="7" hidden="1" customWidth="1"/>
    <col min="15125" max="15125" width="14.109375" style="7" bestFit="1" customWidth="1"/>
    <col min="15126" max="15360" width="9.109375" style="7"/>
    <col min="15361" max="15363" width="8.6640625" style="7" customWidth="1"/>
    <col min="15364" max="15364" width="39.33203125" style="7" customWidth="1"/>
    <col min="15365" max="15375" width="0" style="7" hidden="1" customWidth="1"/>
    <col min="15376" max="15376" width="15.6640625" style="7" customWidth="1"/>
    <col min="15377" max="15378" width="0" style="7" hidden="1" customWidth="1"/>
    <col min="15379" max="15379" width="15.6640625" style="7" bestFit="1" customWidth="1"/>
    <col min="15380" max="15380" width="0" style="7" hidden="1" customWidth="1"/>
    <col min="15381" max="15381" width="14.109375" style="7" bestFit="1" customWidth="1"/>
    <col min="15382" max="15616" width="9.109375" style="7"/>
    <col min="15617" max="15619" width="8.6640625" style="7" customWidth="1"/>
    <col min="15620" max="15620" width="39.33203125" style="7" customWidth="1"/>
    <col min="15621" max="15631" width="0" style="7" hidden="1" customWidth="1"/>
    <col min="15632" max="15632" width="15.6640625" style="7" customWidth="1"/>
    <col min="15633" max="15634" width="0" style="7" hidden="1" customWidth="1"/>
    <col min="15635" max="15635" width="15.6640625" style="7" bestFit="1" customWidth="1"/>
    <col min="15636" max="15636" width="0" style="7" hidden="1" customWidth="1"/>
    <col min="15637" max="15637" width="14.109375" style="7" bestFit="1" customWidth="1"/>
    <col min="15638" max="15872" width="9.109375" style="7"/>
    <col min="15873" max="15875" width="8.6640625" style="7" customWidth="1"/>
    <col min="15876" max="15876" width="39.33203125" style="7" customWidth="1"/>
    <col min="15877" max="15887" width="0" style="7" hidden="1" customWidth="1"/>
    <col min="15888" max="15888" width="15.6640625" style="7" customWidth="1"/>
    <col min="15889" max="15890" width="0" style="7" hidden="1" customWidth="1"/>
    <col min="15891" max="15891" width="15.6640625" style="7" bestFit="1" customWidth="1"/>
    <col min="15892" max="15892" width="0" style="7" hidden="1" customWidth="1"/>
    <col min="15893" max="15893" width="14.109375" style="7" bestFit="1" customWidth="1"/>
    <col min="15894" max="16128" width="9.109375" style="7"/>
    <col min="16129" max="16131" width="8.6640625" style="7" customWidth="1"/>
    <col min="16132" max="16132" width="39.33203125" style="7" customWidth="1"/>
    <col min="16133" max="16143" width="0" style="7" hidden="1" customWidth="1"/>
    <col min="16144" max="16144" width="15.6640625" style="7" customWidth="1"/>
    <col min="16145" max="16146" width="0" style="7" hidden="1" customWidth="1"/>
    <col min="16147" max="16147" width="15.6640625" style="7" bestFit="1" customWidth="1"/>
    <col min="16148" max="16148" width="0" style="7" hidden="1" customWidth="1"/>
    <col min="16149" max="16149" width="14.109375" style="7" bestFit="1" customWidth="1"/>
    <col min="16150" max="16384" width="9.109375" style="7"/>
  </cols>
  <sheetData>
    <row r="1" spans="1:21" ht="17.399999999999999" x14ac:dyDescent="0.3">
      <c r="A1" s="1" t="s">
        <v>0</v>
      </c>
      <c r="B1" s="2"/>
      <c r="C1" s="2"/>
      <c r="D1" s="2"/>
      <c r="J1" s="4"/>
      <c r="K1" s="5"/>
      <c r="L1" s="5"/>
      <c r="M1" s="6"/>
    </row>
    <row r="2" spans="1:21" ht="17.399999999999999" x14ac:dyDescent="0.3">
      <c r="A2" s="10" t="s">
        <v>87</v>
      </c>
      <c r="B2" s="11"/>
      <c r="C2" s="11"/>
      <c r="D2" s="11"/>
      <c r="F2" s="12"/>
      <c r="G2" s="12"/>
      <c r="H2" s="12"/>
      <c r="I2" s="12"/>
      <c r="K2" s="13"/>
      <c r="L2" s="13"/>
      <c r="M2" s="6"/>
    </row>
    <row r="3" spans="1:21" x14ac:dyDescent="0.3"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6" t="s">
        <v>2</v>
      </c>
      <c r="K3" s="15" t="s">
        <v>2</v>
      </c>
      <c r="L3" s="15" t="s">
        <v>2</v>
      </c>
      <c r="M3" s="15" t="s">
        <v>3</v>
      </c>
      <c r="N3" s="17" t="s">
        <v>2</v>
      </c>
      <c r="O3" s="17" t="s">
        <v>2</v>
      </c>
      <c r="P3" s="17" t="s">
        <v>2</v>
      </c>
      <c r="Q3" s="17" t="s">
        <v>2</v>
      </c>
      <c r="R3" s="17" t="s">
        <v>2</v>
      </c>
      <c r="S3" s="18"/>
      <c r="T3" s="19"/>
    </row>
    <row r="4" spans="1:21" ht="16.2" thickBot="1" x14ac:dyDescent="0.35">
      <c r="A4" s="20" t="s">
        <v>4</v>
      </c>
      <c r="B4" s="21"/>
      <c r="C4" s="21"/>
      <c r="D4" s="2"/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3" t="s">
        <v>10</v>
      </c>
      <c r="K4" s="24" t="s">
        <v>11</v>
      </c>
      <c r="L4" s="24" t="s">
        <v>12</v>
      </c>
      <c r="M4" s="24" t="s">
        <v>13</v>
      </c>
      <c r="N4" s="17">
        <v>2010</v>
      </c>
      <c r="O4" s="17">
        <v>2011</v>
      </c>
      <c r="P4" s="17">
        <v>2012</v>
      </c>
      <c r="Q4" s="17">
        <v>2013</v>
      </c>
      <c r="R4" s="17">
        <v>2014</v>
      </c>
      <c r="S4" s="18"/>
      <c r="T4" s="19"/>
      <c r="U4" s="25"/>
    </row>
    <row r="5" spans="1:21" ht="15.6" x14ac:dyDescent="0.3">
      <c r="A5" s="26"/>
      <c r="B5" s="2"/>
      <c r="C5" s="2"/>
      <c r="D5" s="2"/>
      <c r="E5" s="22"/>
      <c r="F5" s="22"/>
      <c r="G5" s="22"/>
      <c r="H5" s="22"/>
      <c r="I5" s="22"/>
      <c r="J5" s="23"/>
      <c r="K5" s="24"/>
      <c r="L5" s="24"/>
      <c r="M5" s="24"/>
    </row>
    <row r="6" spans="1:21" ht="15.6" x14ac:dyDescent="0.3">
      <c r="A6" s="26" t="s">
        <v>14</v>
      </c>
      <c r="E6" s="27"/>
      <c r="F6" s="27"/>
      <c r="G6" s="27"/>
      <c r="H6" s="27"/>
      <c r="I6" s="27"/>
      <c r="J6" s="27"/>
      <c r="M6" s="29"/>
    </row>
    <row r="7" spans="1:21" x14ac:dyDescent="0.3">
      <c r="A7" s="2"/>
      <c r="B7" s="30" t="s">
        <v>15</v>
      </c>
      <c r="C7" s="30"/>
      <c r="D7" s="30"/>
      <c r="E7" s="31">
        <v>750701.2</v>
      </c>
      <c r="F7" s="31">
        <v>797065.66</v>
      </c>
      <c r="G7" s="31">
        <v>969297.52</v>
      </c>
      <c r="H7" s="31">
        <v>850037.11</v>
      </c>
      <c r="I7" s="31">
        <v>837607.82</v>
      </c>
      <c r="J7" s="31">
        <v>869160.49</v>
      </c>
      <c r="K7" s="31">
        <v>832755.2300000001</v>
      </c>
      <c r="L7" s="31">
        <v>787153.65999999992</v>
      </c>
      <c r="M7" s="31">
        <v>792469.84999999986</v>
      </c>
      <c r="N7" s="25">
        <f>SUM('[1]2010 Monthly '!O7:O12)</f>
        <v>839842.19</v>
      </c>
      <c r="O7" s="25">
        <v>836623.74</v>
      </c>
      <c r="P7" s="25">
        <f>SUM('[1]2012 Monthly '!O7:O12)</f>
        <v>912539.17</v>
      </c>
      <c r="Q7" s="25">
        <f>SUM('[1]2013 Monthly'!O7:O12)</f>
        <v>828340.13</v>
      </c>
      <c r="R7" s="25">
        <f>SUM('[1]2014 Monthly'!O7:O12)</f>
        <v>0</v>
      </c>
      <c r="T7" s="25"/>
    </row>
    <row r="8" spans="1:21" x14ac:dyDescent="0.3">
      <c r="A8" s="2"/>
      <c r="B8" s="32" t="s">
        <v>16</v>
      </c>
      <c r="C8" s="32"/>
      <c r="D8" s="32"/>
      <c r="E8" s="31">
        <v>0</v>
      </c>
      <c r="F8" s="31">
        <v>0</v>
      </c>
      <c r="G8" s="31">
        <v>50175</v>
      </c>
      <c r="H8" s="31">
        <v>58485</v>
      </c>
      <c r="I8" s="31">
        <v>48735</v>
      </c>
      <c r="J8" s="31">
        <v>43110</v>
      </c>
      <c r="K8" s="31">
        <v>40234</v>
      </c>
      <c r="L8" s="31">
        <v>37560</v>
      </c>
      <c r="M8" s="31">
        <v>34815</v>
      </c>
      <c r="N8" s="25">
        <f>'[1]2010 Monthly '!O13</f>
        <v>34045</v>
      </c>
      <c r="O8" s="25">
        <v>27820</v>
      </c>
      <c r="P8" s="25">
        <f>+'[1]2012 Monthly '!O13</f>
        <v>28120</v>
      </c>
      <c r="Q8" s="25">
        <f>+'[1]2013 Monthly'!O13</f>
        <v>24220</v>
      </c>
      <c r="R8" s="25">
        <f>+'[1]2014 Monthly'!O13</f>
        <v>0</v>
      </c>
      <c r="T8" s="25"/>
    </row>
    <row r="9" spans="1:21" x14ac:dyDescent="0.3">
      <c r="A9" s="2"/>
      <c r="B9" s="32" t="s">
        <v>17</v>
      </c>
      <c r="C9" s="32"/>
      <c r="D9" s="32"/>
      <c r="E9" s="31">
        <v>0</v>
      </c>
      <c r="F9" s="31">
        <v>0</v>
      </c>
      <c r="G9" s="31">
        <v>36493</v>
      </c>
      <c r="H9" s="31">
        <v>36745</v>
      </c>
      <c r="I9" s="31">
        <v>32685</v>
      </c>
      <c r="J9" s="31">
        <v>32255</v>
      </c>
      <c r="K9" s="31">
        <v>31550</v>
      </c>
      <c r="L9" s="31">
        <v>29640</v>
      </c>
      <c r="M9" s="31">
        <v>28960</v>
      </c>
      <c r="N9" s="25">
        <f>'[1]2010 Monthly '!O14</f>
        <v>29725</v>
      </c>
      <c r="O9" s="25">
        <v>29985</v>
      </c>
      <c r="P9" s="25">
        <f>+'[1]2012 Monthly '!O14</f>
        <v>29825</v>
      </c>
      <c r="Q9" s="25">
        <f>+'[1]2013 Monthly'!O14</f>
        <v>26490</v>
      </c>
      <c r="R9" s="25">
        <f>+'[1]2014 Monthly'!O14</f>
        <v>0</v>
      </c>
      <c r="T9" s="25"/>
    </row>
    <row r="10" spans="1:21" x14ac:dyDescent="0.3">
      <c r="A10" s="2"/>
      <c r="B10" s="32" t="s">
        <v>18</v>
      </c>
      <c r="C10" s="32"/>
      <c r="D10" s="32"/>
      <c r="E10" s="31">
        <v>0</v>
      </c>
      <c r="F10" s="31">
        <v>0</v>
      </c>
      <c r="G10" s="31">
        <v>2235</v>
      </c>
      <c r="H10" s="31">
        <v>2460</v>
      </c>
      <c r="I10" s="31">
        <v>2010</v>
      </c>
      <c r="J10" s="31">
        <v>2175</v>
      </c>
      <c r="K10" s="31">
        <v>1890</v>
      </c>
      <c r="L10" s="31">
        <v>1665</v>
      </c>
      <c r="M10" s="31">
        <v>1335</v>
      </c>
      <c r="N10" s="25">
        <f>'[1]2010 Monthly '!O15</f>
        <v>1485</v>
      </c>
      <c r="O10" s="25">
        <v>1220</v>
      </c>
      <c r="P10" s="25">
        <f>+'[1]2012 Monthly '!O15</f>
        <v>1100</v>
      </c>
      <c r="Q10" s="25">
        <f>+'[1]2013 Monthly'!O15</f>
        <v>1320</v>
      </c>
      <c r="R10" s="25">
        <f>+'[1]2014 Monthly'!O15</f>
        <v>0</v>
      </c>
      <c r="T10" s="25"/>
    </row>
    <row r="11" spans="1:21" x14ac:dyDescent="0.3">
      <c r="A11" s="2"/>
      <c r="B11" s="32" t="s">
        <v>19</v>
      </c>
      <c r="C11" s="32"/>
      <c r="D11" s="32"/>
      <c r="E11" s="31">
        <v>0</v>
      </c>
      <c r="F11" s="31">
        <v>0</v>
      </c>
      <c r="G11" s="31">
        <v>5760</v>
      </c>
      <c r="H11" s="31">
        <v>7885</v>
      </c>
      <c r="I11" s="31">
        <v>6870</v>
      </c>
      <c r="J11" s="31">
        <v>6600</v>
      </c>
      <c r="K11" s="31">
        <v>6450</v>
      </c>
      <c r="L11" s="31">
        <v>5445</v>
      </c>
      <c r="M11" s="31">
        <v>4220</v>
      </c>
      <c r="N11" s="25">
        <f>'[1]2010 Monthly '!O16</f>
        <v>5010</v>
      </c>
      <c r="O11" s="25">
        <v>3485</v>
      </c>
      <c r="P11" s="25">
        <f>+'[1]2012 Monthly '!O16</f>
        <v>13230</v>
      </c>
      <c r="Q11" s="25">
        <f>+'[1]2013 Monthly'!O16</f>
        <v>1320</v>
      </c>
      <c r="R11" s="25">
        <f>+'[1]2014 Monthly'!O16</f>
        <v>0</v>
      </c>
      <c r="T11" s="25"/>
    </row>
    <row r="12" spans="1:21" x14ac:dyDescent="0.3">
      <c r="A12" s="2"/>
      <c r="B12" s="30" t="s">
        <v>20</v>
      </c>
      <c r="C12" s="30"/>
      <c r="D12" s="30"/>
      <c r="E12" s="31">
        <v>0</v>
      </c>
      <c r="F12" s="31">
        <v>0</v>
      </c>
      <c r="G12" s="31">
        <v>2000</v>
      </c>
      <c r="H12" s="31">
        <v>2050</v>
      </c>
      <c r="I12" s="31">
        <v>2425</v>
      </c>
      <c r="J12" s="31">
        <v>2450</v>
      </c>
      <c r="K12" s="31">
        <v>2350</v>
      </c>
      <c r="L12" s="31">
        <v>1775</v>
      </c>
      <c r="M12" s="31">
        <v>1490</v>
      </c>
      <c r="N12" s="25">
        <f>'[1]2010 Monthly '!O17</f>
        <v>1775</v>
      </c>
      <c r="O12" s="25">
        <v>781.3</v>
      </c>
      <c r="P12" s="25">
        <f>+'[1]2012 Monthly '!O17</f>
        <v>13775</v>
      </c>
      <c r="Q12" s="25">
        <f>+'[1]2013 Monthly'!O17</f>
        <v>19830</v>
      </c>
      <c r="R12" s="25">
        <f>+'[1]2014 Monthly'!O17</f>
        <v>0</v>
      </c>
      <c r="T12" s="25"/>
    </row>
    <row r="13" spans="1:21" x14ac:dyDescent="0.3">
      <c r="A13" s="2"/>
      <c r="B13" s="30" t="s">
        <v>21</v>
      </c>
      <c r="C13" s="30"/>
      <c r="D13" s="30"/>
      <c r="E13" s="31">
        <v>0</v>
      </c>
      <c r="F13" s="31">
        <v>0</v>
      </c>
      <c r="G13" s="31">
        <v>0</v>
      </c>
      <c r="H13" s="31">
        <v>0</v>
      </c>
      <c r="I13" s="31">
        <v>528.66999999999996</v>
      </c>
      <c r="J13" s="31">
        <v>1607.61</v>
      </c>
      <c r="K13" s="31">
        <v>540</v>
      </c>
      <c r="L13" s="31">
        <v>471</v>
      </c>
      <c r="M13" s="31">
        <v>1551.5</v>
      </c>
      <c r="N13" s="25">
        <f>'[1]2010 Monthly '!O18</f>
        <v>1305</v>
      </c>
      <c r="O13" s="25">
        <v>1401.6</v>
      </c>
      <c r="P13" s="25">
        <f>+'[1]2012 Monthly '!O18</f>
        <v>8747.01</v>
      </c>
      <c r="Q13" s="25">
        <f>+'[1]2013 Monthly'!O18</f>
        <v>1683.0900000000001</v>
      </c>
      <c r="R13" s="25">
        <f>+'[1]2014 Monthly'!O18</f>
        <v>0</v>
      </c>
      <c r="T13" s="25"/>
    </row>
    <row r="14" spans="1:21" x14ac:dyDescent="0.3">
      <c r="A14" s="2"/>
      <c r="B14" s="30" t="s">
        <v>22</v>
      </c>
      <c r="C14" s="30"/>
      <c r="D14" s="30"/>
      <c r="E14" s="31">
        <v>0</v>
      </c>
      <c r="F14" s="31">
        <v>0</v>
      </c>
      <c r="G14" s="31">
        <v>109936.84</v>
      </c>
      <c r="H14" s="31">
        <v>170136.44</v>
      </c>
      <c r="I14" s="31">
        <v>161074.46</v>
      </c>
      <c r="J14" s="31">
        <v>165988.25000000003</v>
      </c>
      <c r="K14" s="31">
        <v>143347.15</v>
      </c>
      <c r="L14" s="31">
        <v>121943.07</v>
      </c>
      <c r="M14" s="31">
        <v>130259.23999999999</v>
      </c>
      <c r="N14" s="25">
        <f>'[1]2010 Monthly '!O19</f>
        <v>114635.41</v>
      </c>
      <c r="O14" s="25">
        <v>179884.36</v>
      </c>
      <c r="P14" s="25">
        <f>+'[1]2012 Monthly '!O19</f>
        <v>150831.1</v>
      </c>
      <c r="Q14" s="25">
        <f>+'[1]2013 Monthly'!O19</f>
        <v>159849.48000000001</v>
      </c>
      <c r="R14" s="25">
        <f>+'[1]2014 Monthly'!O19</f>
        <v>0</v>
      </c>
      <c r="T14" s="25"/>
    </row>
    <row r="15" spans="1:21" ht="16.2" thickBot="1" x14ac:dyDescent="0.35">
      <c r="A15" s="2"/>
      <c r="C15" s="26" t="s">
        <v>23</v>
      </c>
      <c r="E15" s="33">
        <v>750701.2</v>
      </c>
      <c r="F15" s="33">
        <v>797065.66</v>
      </c>
      <c r="G15" s="33">
        <v>1175897.3600000001</v>
      </c>
      <c r="H15" s="33">
        <v>1127798.55</v>
      </c>
      <c r="I15" s="33">
        <v>1091935.95</v>
      </c>
      <c r="J15" s="33">
        <v>1123346.3500000001</v>
      </c>
      <c r="K15" s="33">
        <v>1059116.3800000001</v>
      </c>
      <c r="L15" s="33">
        <v>985652.73</v>
      </c>
      <c r="M15" s="33">
        <v>995100.58999999985</v>
      </c>
      <c r="N15" s="34">
        <f>SUM(N7:N14)</f>
        <v>1027822.6</v>
      </c>
      <c r="O15" s="34">
        <f>SUM(O7:O14)</f>
        <v>1081201</v>
      </c>
      <c r="P15" s="34">
        <f>SUM(P7:P14)</f>
        <v>1158167.28</v>
      </c>
      <c r="Q15" s="34">
        <f>SUM(Q7:Q14)</f>
        <v>1063052.7</v>
      </c>
      <c r="R15" s="34">
        <f>SUM(R7:R14)</f>
        <v>0</v>
      </c>
      <c r="S15" s="35"/>
      <c r="T15" s="34"/>
      <c r="U15" s="34"/>
    </row>
    <row r="16" spans="1:21" ht="15" thickTop="1" x14ac:dyDescent="0.3">
      <c r="E16" s="31"/>
      <c r="F16" s="31"/>
      <c r="G16" s="31"/>
      <c r="H16" s="31"/>
      <c r="I16" s="31"/>
      <c r="J16" s="31"/>
      <c r="K16" s="31"/>
      <c r="L16" s="31"/>
      <c r="M16" s="31"/>
    </row>
    <row r="17" spans="1:21" ht="15.6" x14ac:dyDescent="0.3">
      <c r="A17" s="26" t="s">
        <v>24</v>
      </c>
      <c r="E17" s="31"/>
      <c r="F17" s="31"/>
      <c r="G17" s="31"/>
      <c r="H17" s="31"/>
      <c r="I17" s="31"/>
      <c r="J17" s="31"/>
      <c r="K17" s="31"/>
      <c r="L17" s="31"/>
      <c r="M17" s="31"/>
    </row>
    <row r="18" spans="1:21" x14ac:dyDescent="0.3">
      <c r="B18" s="30" t="s">
        <v>25</v>
      </c>
      <c r="C18" s="30"/>
      <c r="D18" s="30"/>
      <c r="E18" s="31">
        <v>44358.59</v>
      </c>
      <c r="F18" s="31">
        <v>49672.06</v>
      </c>
      <c r="G18" s="31">
        <v>42857.16</v>
      </c>
      <c r="H18" s="31">
        <v>36492.68</v>
      </c>
      <c r="I18" s="31">
        <v>30948.5</v>
      </c>
      <c r="J18" s="31">
        <v>23292.609999999997</v>
      </c>
      <c r="K18" s="31">
        <v>28450.19</v>
      </c>
      <c r="L18" s="31">
        <v>22495.79</v>
      </c>
      <c r="M18" s="31">
        <v>22183.25</v>
      </c>
      <c r="N18" s="25">
        <f>'[1]2010 Monthly '!O29</f>
        <v>48535.88</v>
      </c>
      <c r="O18" s="25">
        <f>43394+2070.12+2804.5</f>
        <v>48268.62</v>
      </c>
      <c r="P18" s="25">
        <f>SUM('[1]2012 Monthly '!O23:O28)</f>
        <v>18950.530000000002</v>
      </c>
      <c r="Q18" s="25">
        <f>SUM('[1]2013 Monthly'!O23:O28)</f>
        <v>16242.12</v>
      </c>
      <c r="R18" s="25">
        <f>SUM('[1]2014 Monthly'!O23:O28)</f>
        <v>0</v>
      </c>
      <c r="T18" s="25"/>
    </row>
    <row r="19" spans="1:21" x14ac:dyDescent="0.3">
      <c r="B19" s="30" t="s">
        <v>26</v>
      </c>
      <c r="C19" s="30"/>
      <c r="D19" s="30"/>
      <c r="E19" s="31">
        <v>17547.87</v>
      </c>
      <c r="F19" s="31">
        <v>13728.5</v>
      </c>
      <c r="G19" s="31">
        <v>11841.77</v>
      </c>
      <c r="H19" s="31">
        <v>7739.8</v>
      </c>
      <c r="I19" s="31">
        <v>9522</v>
      </c>
      <c r="J19" s="31">
        <v>7143.2</v>
      </c>
      <c r="K19" s="31">
        <v>2553</v>
      </c>
      <c r="L19" s="31">
        <v>1105</v>
      </c>
      <c r="M19" s="31">
        <v>5313.65</v>
      </c>
      <c r="N19" s="25">
        <f>'[1]2010 Monthly '!O32</f>
        <v>4013.3</v>
      </c>
      <c r="O19" s="25">
        <v>6136.75</v>
      </c>
      <c r="P19" s="25">
        <f>+'[1]2012 Monthly '!O32</f>
        <v>3060.5</v>
      </c>
      <c r="Q19" s="25">
        <f>+'[1]2013 Monthly'!O32</f>
        <v>1765.15</v>
      </c>
      <c r="R19" s="25">
        <f>+'[1]2014 Monthly'!O32</f>
        <v>0</v>
      </c>
      <c r="T19" s="25"/>
    </row>
    <row r="20" spans="1:21" x14ac:dyDescent="0.3">
      <c r="B20" s="30" t="s">
        <v>27</v>
      </c>
      <c r="C20" s="30"/>
      <c r="D20" s="30"/>
      <c r="E20" s="31">
        <v>13555</v>
      </c>
      <c r="F20" s="31">
        <v>17350</v>
      </c>
      <c r="G20" s="31">
        <v>18032</v>
      </c>
      <c r="H20" s="31">
        <v>19657</v>
      </c>
      <c r="I20" s="31">
        <v>23070</v>
      </c>
      <c r="J20" s="31">
        <v>21980</v>
      </c>
      <c r="K20" s="31">
        <v>23430</v>
      </c>
      <c r="L20" s="31">
        <v>24360</v>
      </c>
      <c r="M20" s="31">
        <v>26840</v>
      </c>
      <c r="N20" s="25">
        <f>'[1]2010 Monthly '!O33</f>
        <v>30570</v>
      </c>
      <c r="O20" s="25">
        <v>30075</v>
      </c>
      <c r="P20" s="25">
        <f>+'[1]2012 Monthly '!O33</f>
        <v>33700</v>
      </c>
      <c r="Q20" s="25">
        <f>+'[1]2013 Monthly'!O33</f>
        <v>34000</v>
      </c>
      <c r="R20" s="25">
        <f>+'[1]2014 Monthly'!O33</f>
        <v>0</v>
      </c>
      <c r="T20" s="25"/>
    </row>
    <row r="21" spans="1:21" x14ac:dyDescent="0.3">
      <c r="B21" s="30" t="s">
        <v>28</v>
      </c>
      <c r="C21" s="30"/>
      <c r="D21" s="30"/>
      <c r="E21" s="31">
        <v>0</v>
      </c>
      <c r="F21" s="31">
        <v>0</v>
      </c>
      <c r="G21" s="31">
        <v>2305</v>
      </c>
      <c r="H21" s="31">
        <v>760</v>
      </c>
      <c r="I21" s="31">
        <v>550</v>
      </c>
      <c r="J21" s="31">
        <v>0</v>
      </c>
      <c r="K21" s="31">
        <v>0</v>
      </c>
      <c r="L21" s="31">
        <v>0</v>
      </c>
      <c r="M21" s="31">
        <v>0</v>
      </c>
      <c r="N21" s="25">
        <v>0</v>
      </c>
      <c r="O21" s="25">
        <v>0</v>
      </c>
      <c r="P21" s="25"/>
      <c r="Q21" s="25"/>
      <c r="R21" s="25"/>
      <c r="T21" s="9"/>
    </row>
    <row r="22" spans="1:21" x14ac:dyDescent="0.3">
      <c r="B22" s="30" t="s">
        <v>29</v>
      </c>
      <c r="C22" s="30"/>
      <c r="D22" s="30"/>
      <c r="E22" s="31">
        <v>10650.52</v>
      </c>
      <c r="F22" s="31">
        <v>4265.6100000000006</v>
      </c>
      <c r="G22" s="31">
        <v>3199.5899999999997</v>
      </c>
      <c r="H22" s="31">
        <v>4127.58</v>
      </c>
      <c r="I22" s="31">
        <v>2297.29</v>
      </c>
      <c r="J22" s="31">
        <v>5925.76</v>
      </c>
      <c r="K22" s="31">
        <v>10091.94</v>
      </c>
      <c r="L22" s="31">
        <v>11325.859999999999</v>
      </c>
      <c r="M22" s="31">
        <v>11736.98</v>
      </c>
      <c r="N22" s="25">
        <f>SUM('[1]2010 Monthly '!O35:O36)</f>
        <v>9300.7199999999993</v>
      </c>
      <c r="O22" s="25">
        <f>27.67+1533.7</f>
        <v>1561.3700000000001</v>
      </c>
      <c r="P22" s="25">
        <f>SUM('[1]2012 Monthly '!O35:O36)</f>
        <v>71.78</v>
      </c>
      <c r="Q22" s="25">
        <f>SUM('[1]2013 Monthly'!O35:O36)</f>
        <v>15.169999999999998</v>
      </c>
      <c r="R22" s="25">
        <f>SUM('[1]2014 Monthly'!O35:O36)</f>
        <v>0</v>
      </c>
      <c r="T22" s="25"/>
    </row>
    <row r="23" spans="1:21" x14ac:dyDescent="0.3">
      <c r="B23" s="30" t="s">
        <v>30</v>
      </c>
      <c r="C23" s="30"/>
      <c r="D23" s="30"/>
      <c r="E23" s="31">
        <v>499.95</v>
      </c>
      <c r="F23" s="31">
        <v>0</v>
      </c>
      <c r="G23" s="31">
        <v>3726.36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25">
        <v>0</v>
      </c>
      <c r="O23" s="25"/>
      <c r="P23" s="25">
        <f>+'[1]2012 Monthly '!O38</f>
        <v>54902.76</v>
      </c>
      <c r="Q23" s="25">
        <f>+'[1]2013 Monthly'!O38</f>
        <v>0</v>
      </c>
      <c r="R23" s="25">
        <f>+'[1]2014 Monthly'!O38</f>
        <v>0</v>
      </c>
    </row>
    <row r="24" spans="1:21" x14ac:dyDescent="0.3">
      <c r="B24" s="30" t="s">
        <v>31</v>
      </c>
      <c r="C24" s="30"/>
      <c r="D24" s="30"/>
      <c r="E24" s="31">
        <v>-3497.7</v>
      </c>
      <c r="F24" s="31">
        <v>-3619</v>
      </c>
      <c r="G24" s="31">
        <v>-1989</v>
      </c>
      <c r="H24" s="31">
        <v>-1795</v>
      </c>
      <c r="I24" s="31">
        <v>0</v>
      </c>
      <c r="J24" s="31">
        <v>-70</v>
      </c>
      <c r="K24" s="31">
        <v>-350</v>
      </c>
      <c r="L24" s="31">
        <v>-105</v>
      </c>
      <c r="M24" s="31">
        <v>-10</v>
      </c>
      <c r="N24" s="25">
        <f>'[1]2010 Monthly '!O40</f>
        <v>-166</v>
      </c>
      <c r="O24" s="25">
        <v>-190</v>
      </c>
      <c r="P24" s="25">
        <f>+'[1]2012 Monthly '!O40</f>
        <v>0</v>
      </c>
      <c r="Q24" s="25">
        <f>+'[1]2013 Monthly'!O40</f>
        <v>0</v>
      </c>
      <c r="R24" s="25">
        <f>+'[1]2014 Monthly'!O40</f>
        <v>0</v>
      </c>
      <c r="T24" s="25"/>
    </row>
    <row r="25" spans="1:21" s="39" customFormat="1" x14ac:dyDescent="0.3">
      <c r="A25" s="14"/>
      <c r="B25" s="14" t="s">
        <v>32</v>
      </c>
      <c r="C25" s="14"/>
      <c r="D25" s="14"/>
      <c r="E25" s="31">
        <v>0</v>
      </c>
      <c r="F25" s="31">
        <v>0</v>
      </c>
      <c r="G25" s="31">
        <v>0</v>
      </c>
      <c r="H25" s="31">
        <v>-2928.87</v>
      </c>
      <c r="I25" s="31">
        <v>-571.87</v>
      </c>
      <c r="J25" s="31">
        <v>-12640.23</v>
      </c>
      <c r="K25" s="31">
        <v>-2425.87</v>
      </c>
      <c r="L25" s="31">
        <v>36385.75</v>
      </c>
      <c r="M25" s="31">
        <v>-83361.89</v>
      </c>
      <c r="N25" s="36">
        <f>-'[1]2010 Monthly '!O279+'[1]2010 Monthly '!O282+'[1]2010 Monthly '!O283</f>
        <v>34620.619999999995</v>
      </c>
      <c r="O25" s="36"/>
      <c r="P25" s="36"/>
      <c r="Q25" s="36"/>
      <c r="R25" s="36"/>
      <c r="S25" s="37"/>
      <c r="T25" s="36"/>
      <c r="U25" s="38"/>
    </row>
    <row r="26" spans="1:21" ht="16.2" thickBot="1" x14ac:dyDescent="0.35">
      <c r="A26" s="2"/>
      <c r="C26" s="26" t="s">
        <v>33</v>
      </c>
      <c r="E26" s="40">
        <v>83114.23</v>
      </c>
      <c r="F26" s="40">
        <v>81397.17</v>
      </c>
      <c r="G26" s="40">
        <v>79972.88</v>
      </c>
      <c r="H26" s="40">
        <v>66982.06</v>
      </c>
      <c r="I26" s="40">
        <v>66387.789999999994</v>
      </c>
      <c r="J26" s="40">
        <v>58271.57</v>
      </c>
      <c r="K26" s="40">
        <v>64175.130000000005</v>
      </c>
      <c r="L26" s="40">
        <v>59181.65</v>
      </c>
      <c r="M26" s="40">
        <v>66063.88</v>
      </c>
      <c r="N26" s="41">
        <f>SUM(N18:N25)</f>
        <v>126874.51999999999</v>
      </c>
      <c r="O26" s="41">
        <f>SUM(O18:O25)</f>
        <v>85851.739999999991</v>
      </c>
      <c r="P26" s="41">
        <f>SUM(P18:P25)</f>
        <v>110685.57</v>
      </c>
      <c r="Q26" s="41">
        <f>SUM(Q18:Q25)</f>
        <v>52022.44</v>
      </c>
      <c r="R26" s="41">
        <f>SUM(R18:R25)</f>
        <v>0</v>
      </c>
      <c r="S26" s="42"/>
      <c r="T26" s="41"/>
      <c r="U26" s="41"/>
    </row>
    <row r="27" spans="1:21" ht="15" thickTop="1" x14ac:dyDescent="0.3">
      <c r="A27" s="2"/>
      <c r="E27" s="43"/>
      <c r="F27" s="43"/>
      <c r="G27" s="43"/>
      <c r="H27" s="43"/>
      <c r="I27" s="43"/>
      <c r="J27" s="43"/>
      <c r="K27" s="43"/>
      <c r="L27" s="43"/>
      <c r="M27" s="43"/>
    </row>
    <row r="28" spans="1:21" ht="16.2" thickBot="1" x14ac:dyDescent="0.35">
      <c r="A28" s="2"/>
      <c r="D28" s="26" t="s">
        <v>34</v>
      </c>
      <c r="E28" s="33">
        <v>833815.42999999993</v>
      </c>
      <c r="F28" s="33">
        <v>878462.83000000007</v>
      </c>
      <c r="G28" s="33">
        <v>1255870.2400000002</v>
      </c>
      <c r="H28" s="33">
        <v>1194780.6100000001</v>
      </c>
      <c r="I28" s="33">
        <v>1158323.74</v>
      </c>
      <c r="J28" s="33">
        <v>1181617.9200000002</v>
      </c>
      <c r="K28" s="33">
        <v>1123291.5100000002</v>
      </c>
      <c r="L28" s="33">
        <v>1044834.38</v>
      </c>
      <c r="M28" s="33">
        <v>1061164.4699999997</v>
      </c>
      <c r="N28" s="34">
        <f>N26+N15</f>
        <v>1154697.1199999999</v>
      </c>
      <c r="O28" s="34">
        <f>O26+O15</f>
        <v>1167052.74</v>
      </c>
      <c r="P28" s="34">
        <f>+P15+P26</f>
        <v>1268852.8500000001</v>
      </c>
      <c r="Q28" s="34">
        <f>+Q15+Q26</f>
        <v>1115075.1399999999</v>
      </c>
      <c r="R28" s="34">
        <f>+R15+R26</f>
        <v>0</v>
      </c>
      <c r="S28" s="35"/>
      <c r="T28" s="34"/>
      <c r="U28" s="34"/>
    </row>
    <row r="29" spans="1:21" ht="16.8" thickTop="1" thickBot="1" x14ac:dyDescent="0.35">
      <c r="A29" s="20" t="s">
        <v>35</v>
      </c>
      <c r="B29" s="44"/>
      <c r="C29" s="44"/>
      <c r="E29" s="31"/>
      <c r="F29" s="31"/>
      <c r="G29" s="31"/>
      <c r="H29" s="31"/>
      <c r="I29" s="31"/>
      <c r="J29" s="31"/>
      <c r="K29" s="31"/>
      <c r="L29" s="31"/>
      <c r="M29" s="31"/>
    </row>
    <row r="30" spans="1:21" ht="15.6" x14ac:dyDescent="0.3">
      <c r="A30" s="26"/>
      <c r="E30" s="31"/>
      <c r="F30" s="31"/>
      <c r="G30" s="31"/>
      <c r="H30" s="31"/>
      <c r="I30" s="31"/>
      <c r="J30" s="31"/>
      <c r="K30" s="31"/>
      <c r="L30" s="31"/>
      <c r="M30" s="31"/>
    </row>
    <row r="31" spans="1:21" ht="15.6" x14ac:dyDescent="0.3">
      <c r="A31" s="26" t="s">
        <v>36</v>
      </c>
      <c r="E31" s="31"/>
      <c r="F31" s="31"/>
      <c r="G31" s="31"/>
      <c r="H31" s="31"/>
      <c r="I31" s="31"/>
      <c r="J31" s="31"/>
      <c r="K31" s="31"/>
      <c r="L31" s="31"/>
      <c r="M31" s="31"/>
    </row>
    <row r="32" spans="1:21" ht="51.75" customHeight="1" x14ac:dyDescent="0.3">
      <c r="A32" s="2"/>
      <c r="B32" s="45" t="s">
        <v>37</v>
      </c>
      <c r="C32" s="45"/>
      <c r="D32" s="45"/>
      <c r="E32" s="31">
        <v>265000</v>
      </c>
      <c r="F32" s="31">
        <v>196655.56</v>
      </c>
      <c r="G32" s="31">
        <v>219250.33</v>
      </c>
      <c r="H32" s="31">
        <v>255979.62</v>
      </c>
      <c r="I32" s="31">
        <v>262236.27</v>
      </c>
      <c r="J32" s="31">
        <v>237701.28</v>
      </c>
      <c r="K32" s="31">
        <v>234658.59</v>
      </c>
      <c r="L32" s="31">
        <v>235006.06</v>
      </c>
      <c r="M32" s="31">
        <v>228627.96000000002</v>
      </c>
      <c r="N32" s="25">
        <f>'[1]2010 Monthly '!O47</f>
        <v>227293.27999999997</v>
      </c>
      <c r="O32" s="25">
        <v>121705.92</v>
      </c>
      <c r="P32" s="25">
        <f>+'[1]2012 Monthly '!O47</f>
        <v>147069.78</v>
      </c>
      <c r="Q32" s="25">
        <f>+'[1]2013 Monthly'!O47</f>
        <v>77677.48000000001</v>
      </c>
      <c r="R32" s="25">
        <f>+'[1]2014 Monthly'!O47</f>
        <v>0</v>
      </c>
      <c r="T32" s="46"/>
    </row>
    <row r="33" spans="1:21" x14ac:dyDescent="0.3">
      <c r="B33" s="14" t="s">
        <v>38</v>
      </c>
      <c r="E33" s="31">
        <v>82666.23000000001</v>
      </c>
      <c r="F33" s="31">
        <v>71427.790000000008</v>
      </c>
      <c r="G33" s="31">
        <v>66472.94</v>
      </c>
      <c r="H33" s="31">
        <v>47821.159999999996</v>
      </c>
      <c r="I33" s="31">
        <v>40035.89</v>
      </c>
      <c r="J33" s="31">
        <v>40078.07</v>
      </c>
      <c r="K33" s="31">
        <v>-4583.26</v>
      </c>
      <c r="L33" s="31">
        <v>37276.839999999997</v>
      </c>
      <c r="M33" s="31">
        <v>20829.079999999998</v>
      </c>
      <c r="N33" s="25">
        <f>'[1]2010 Monthly '!O62</f>
        <v>33658.460000000006</v>
      </c>
      <c r="O33" s="25">
        <v>33370.199999999997</v>
      </c>
      <c r="P33" s="25">
        <f>+'[1]2012 Monthly '!O62</f>
        <v>28759.559999999998</v>
      </c>
      <c r="Q33" s="25">
        <f>+'[1]2013 Monthly'!O62</f>
        <v>24319.429999999997</v>
      </c>
      <c r="R33" s="25">
        <f>+'[1]2014 Monthly'!O62</f>
        <v>0</v>
      </c>
      <c r="T33" s="25"/>
    </row>
    <row r="34" spans="1:21" x14ac:dyDescent="0.3">
      <c r="B34" s="14" t="s">
        <v>39</v>
      </c>
      <c r="E34" s="31">
        <v>23743.05</v>
      </c>
      <c r="F34" s="31">
        <v>14449.099999999999</v>
      </c>
      <c r="G34" s="31">
        <v>19794.84</v>
      </c>
      <c r="H34" s="31">
        <v>21890.17</v>
      </c>
      <c r="I34" s="31">
        <v>13019.66</v>
      </c>
      <c r="J34" s="31">
        <v>19601.22</v>
      </c>
      <c r="K34" s="31">
        <v>32654.080000000002</v>
      </c>
      <c r="L34" s="31">
        <v>43539.78</v>
      </c>
      <c r="M34" s="31">
        <v>48881.75</v>
      </c>
      <c r="N34" s="25">
        <f>'[1]2010 Monthly '!O72</f>
        <v>53938.879999999997</v>
      </c>
      <c r="O34" s="25">
        <v>36504.01</v>
      </c>
      <c r="P34" s="25">
        <f>+'[1]2012 Monthly '!O72</f>
        <v>32988.06</v>
      </c>
      <c r="Q34" s="25">
        <f>+'[1]2013 Monthly'!O72</f>
        <v>27975.23</v>
      </c>
      <c r="R34" s="25">
        <f>+'[1]2014 Monthly'!O72</f>
        <v>0</v>
      </c>
      <c r="T34" s="25"/>
    </row>
    <row r="35" spans="1:21" ht="16.2" thickBot="1" x14ac:dyDescent="0.35">
      <c r="C35" s="26" t="s">
        <v>40</v>
      </c>
      <c r="E35" s="33">
        <v>371409.27999999997</v>
      </c>
      <c r="F35" s="33">
        <v>282532.44999999995</v>
      </c>
      <c r="G35" s="33">
        <v>305518.11000000004</v>
      </c>
      <c r="H35" s="33">
        <v>325690.94999999995</v>
      </c>
      <c r="I35" s="33">
        <v>315291.82</v>
      </c>
      <c r="J35" s="33">
        <v>297380.56999999995</v>
      </c>
      <c r="K35" s="33">
        <v>262729.40999999997</v>
      </c>
      <c r="L35" s="33">
        <v>315822.68000000005</v>
      </c>
      <c r="M35" s="33">
        <f t="shared" ref="M35:O35" si="0">SUM(M32:M34)</f>
        <v>298338.79000000004</v>
      </c>
      <c r="N35" s="33">
        <f t="shared" si="0"/>
        <v>314890.62</v>
      </c>
      <c r="O35" s="33">
        <f t="shared" si="0"/>
        <v>191580.13</v>
      </c>
      <c r="P35" s="33">
        <f>SUM(P32:P34)</f>
        <v>208817.4</v>
      </c>
      <c r="Q35" s="33">
        <f>SUM(Q32:Q34)</f>
        <v>129972.14</v>
      </c>
      <c r="R35" s="33">
        <f>SUM(R32:R34)</f>
        <v>0</v>
      </c>
      <c r="S35" s="47"/>
      <c r="T35" s="48"/>
      <c r="U35" s="48"/>
    </row>
    <row r="36" spans="1:21" ht="15" thickTop="1" x14ac:dyDescent="0.3">
      <c r="E36" s="43"/>
      <c r="F36" s="43"/>
      <c r="G36" s="43"/>
      <c r="H36" s="43"/>
      <c r="I36" s="43"/>
      <c r="J36" s="43"/>
      <c r="K36" s="43"/>
      <c r="L36" s="43"/>
      <c r="M36" s="43"/>
    </row>
    <row r="37" spans="1:21" ht="15.6" x14ac:dyDescent="0.3">
      <c r="A37" s="26" t="s">
        <v>41</v>
      </c>
      <c r="E37" s="31">
        <v>-2226.4900000000052</v>
      </c>
      <c r="F37" s="31">
        <v>51132.62</v>
      </c>
      <c r="G37" s="31">
        <v>47447.96</v>
      </c>
      <c r="H37" s="31">
        <v>30501.239999999998</v>
      </c>
      <c r="I37" s="31">
        <v>32887.050000000003</v>
      </c>
      <c r="J37" s="31">
        <v>32492.000000000004</v>
      </c>
      <c r="K37" s="31">
        <v>34672.080000000002</v>
      </c>
      <c r="L37" s="31">
        <v>25471.039999999997</v>
      </c>
      <c r="M37" s="31">
        <v>22351.119999999999</v>
      </c>
      <c r="N37" s="25">
        <f>'[1]2010 Monthly '!O89</f>
        <v>36811.4</v>
      </c>
      <c r="O37" s="25">
        <v>25742.48</v>
      </c>
      <c r="P37" s="25">
        <f>+'[1]2012 Monthly '!O89</f>
        <v>22641.729999999996</v>
      </c>
      <c r="Q37" s="25">
        <f>+'[1]2013 Monthly'!O89</f>
        <v>20894.859999999997</v>
      </c>
      <c r="R37" s="25">
        <f>+'[1]2014 Monthly'!O89</f>
        <v>0</v>
      </c>
      <c r="T37" s="25"/>
    </row>
    <row r="38" spans="1:21" x14ac:dyDescent="0.3">
      <c r="A38" s="49"/>
      <c r="E38" s="31"/>
      <c r="F38" s="31"/>
      <c r="G38" s="31"/>
      <c r="H38" s="31"/>
      <c r="I38" s="31"/>
      <c r="J38" s="31"/>
      <c r="K38" s="31"/>
      <c r="L38" s="31"/>
      <c r="M38" s="31"/>
    </row>
    <row r="39" spans="1:21" ht="15.6" x14ac:dyDescent="0.3">
      <c r="A39" s="26" t="s">
        <v>42</v>
      </c>
      <c r="E39" s="31"/>
      <c r="F39" s="31"/>
      <c r="G39" s="31"/>
      <c r="H39" s="31"/>
      <c r="I39" s="31"/>
      <c r="J39" s="31"/>
      <c r="K39" s="31"/>
      <c r="L39" s="31"/>
      <c r="M39" s="31"/>
    </row>
    <row r="40" spans="1:21" x14ac:dyDescent="0.3">
      <c r="B40" s="14" t="s">
        <v>43</v>
      </c>
      <c r="E40" s="31">
        <v>1488.97</v>
      </c>
      <c r="F40" s="31">
        <v>121.37</v>
      </c>
      <c r="G40" s="31">
        <v>350</v>
      </c>
      <c r="H40" s="31">
        <v>0</v>
      </c>
      <c r="I40" s="31">
        <v>1706.78</v>
      </c>
      <c r="J40" s="31">
        <v>408.63</v>
      </c>
      <c r="K40" s="31">
        <v>371.16999999999996</v>
      </c>
      <c r="L40" s="31">
        <v>3397.64</v>
      </c>
      <c r="M40" s="31">
        <v>1885.97</v>
      </c>
      <c r="N40" s="25">
        <f>'[1]2010 Monthly '!O102+'[1]2010 Monthly '!O103</f>
        <v>973.74000000000012</v>
      </c>
      <c r="O40" s="25">
        <v>600</v>
      </c>
      <c r="P40" s="25">
        <f>SUM('[1]2012 Monthly '!O102:O103)</f>
        <v>0</v>
      </c>
      <c r="Q40" s="25">
        <f>SUM('[1]2013 Monthly'!O179:O180)</f>
        <v>733</v>
      </c>
      <c r="R40" s="25">
        <f>SUM('[1]2014 Monthly'!O179:O180)</f>
        <v>0</v>
      </c>
      <c r="T40" s="25"/>
    </row>
    <row r="41" spans="1:21" x14ac:dyDescent="0.3">
      <c r="B41" s="50" t="s">
        <v>44</v>
      </c>
      <c r="C41" s="50"/>
      <c r="D41" s="50"/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25">
        <v>0</v>
      </c>
      <c r="O41" s="25"/>
      <c r="P41" s="25">
        <f>SUM('[1]2012 Monthly '!O110:O111)</f>
        <v>0</v>
      </c>
      <c r="Q41" s="25">
        <f>SUM('[1]2013 Monthly'!O194:O195)</f>
        <v>0</v>
      </c>
      <c r="R41" s="25">
        <f>SUM('[1]2014 Monthly'!O194:O195)</f>
        <v>0</v>
      </c>
    </row>
    <row r="42" spans="1:21" x14ac:dyDescent="0.3">
      <c r="B42" s="14" t="s">
        <v>45</v>
      </c>
      <c r="E42" s="31">
        <v>254.04</v>
      </c>
      <c r="F42" s="31">
        <v>1049.47</v>
      </c>
      <c r="G42" s="31">
        <v>920.98</v>
      </c>
      <c r="H42" s="31">
        <v>-1.0400000000000027</v>
      </c>
      <c r="I42" s="31">
        <v>453.95</v>
      </c>
      <c r="J42" s="31">
        <v>2117.0299999999997</v>
      </c>
      <c r="K42" s="31">
        <v>1176.68</v>
      </c>
      <c r="L42" s="31">
        <v>0</v>
      </c>
      <c r="M42" s="31">
        <v>407.49</v>
      </c>
      <c r="N42" s="25">
        <f>'[1]2010 Monthly '!O116+'[1]2010 Monthly '!O117</f>
        <v>137.15</v>
      </c>
      <c r="O42" s="25"/>
      <c r="P42" s="25">
        <f>SUM('[1]2012 Monthly '!O116:O117)</f>
        <v>754.64</v>
      </c>
      <c r="Q42" s="25">
        <f>SUM('[1]2013 Monthly'!O187:O188)</f>
        <v>0</v>
      </c>
      <c r="R42" s="25">
        <f>SUM('[1]2014 Monthly'!O187:O188)</f>
        <v>0</v>
      </c>
      <c r="T42" s="25"/>
    </row>
    <row r="43" spans="1:21" x14ac:dyDescent="0.3">
      <c r="B43" s="14" t="s">
        <v>46</v>
      </c>
      <c r="E43" s="31">
        <v>6123.7999999999993</v>
      </c>
      <c r="F43" s="31">
        <v>5883.63</v>
      </c>
      <c r="G43" s="31">
        <v>5071.42</v>
      </c>
      <c r="H43" s="31">
        <v>7975.25</v>
      </c>
      <c r="I43" s="31">
        <v>9467.2599999999984</v>
      </c>
      <c r="J43" s="31">
        <v>7833.48</v>
      </c>
      <c r="K43" s="31">
        <v>6187.7400000000007</v>
      </c>
      <c r="L43" s="31">
        <v>4852.49</v>
      </c>
      <c r="M43" s="31">
        <v>1462.0200000000002</v>
      </c>
      <c r="N43" s="25">
        <f>'[1]2010 Monthly '!O123+'[1]2010 Monthly '!O124</f>
        <v>1639.4800000000002</v>
      </c>
      <c r="O43" s="25">
        <f>117.3+1147</f>
        <v>1264.3</v>
      </c>
      <c r="P43" s="25">
        <f>SUM('[1]2012 Monthly '!O123:O124)</f>
        <v>3866.46</v>
      </c>
      <c r="Q43" s="25">
        <f>SUM('[1]2013 Monthly'!O101:O104)</f>
        <v>3193.1000000000004</v>
      </c>
      <c r="R43" s="25">
        <f>SUM('[1]2014 Monthly'!O101:O104)</f>
        <v>0</v>
      </c>
      <c r="T43" s="25"/>
    </row>
    <row r="44" spans="1:21" x14ac:dyDescent="0.3">
      <c r="B44" s="14" t="s">
        <v>47</v>
      </c>
      <c r="E44" s="31">
        <v>2346.59</v>
      </c>
      <c r="F44" s="31">
        <v>1438.75</v>
      </c>
      <c r="G44" s="31">
        <v>0</v>
      </c>
      <c r="H44" s="31">
        <v>0</v>
      </c>
      <c r="I44" s="31">
        <v>0</v>
      </c>
      <c r="J44" s="31">
        <v>0</v>
      </c>
      <c r="K44" s="31">
        <v>110.55000000000001</v>
      </c>
      <c r="L44" s="31">
        <v>482.46</v>
      </c>
      <c r="M44" s="31">
        <v>0</v>
      </c>
      <c r="N44" s="25">
        <v>0</v>
      </c>
      <c r="O44" s="25"/>
      <c r="P44" s="25">
        <f>SUM('[1]2012 Monthly '!O145:O146)</f>
        <v>76.290000000000006</v>
      </c>
      <c r="Q44" s="25">
        <f>SUM('[1]2013 Monthly'!O173:O174)</f>
        <v>196.61</v>
      </c>
      <c r="R44" s="25">
        <f>SUM('[1]2014 Monthly'!O173:O174)</f>
        <v>0</v>
      </c>
      <c r="T44" s="25"/>
    </row>
    <row r="45" spans="1:21" x14ac:dyDescent="0.3">
      <c r="B45" s="14" t="s">
        <v>48</v>
      </c>
      <c r="E45" s="31">
        <v>2159.38</v>
      </c>
      <c r="F45" s="31">
        <v>0</v>
      </c>
      <c r="G45" s="31">
        <v>1400.27</v>
      </c>
      <c r="H45" s="31">
        <v>2497.83</v>
      </c>
      <c r="I45" s="31">
        <v>3708.19</v>
      </c>
      <c r="J45" s="31">
        <v>4084.4</v>
      </c>
      <c r="K45" s="31">
        <v>5327.97</v>
      </c>
      <c r="L45" s="31">
        <v>2532.4700000000003</v>
      </c>
      <c r="M45" s="31">
        <v>484.72</v>
      </c>
      <c r="N45" s="25">
        <f>'[1]2010 Monthly '!O151+'[1]2010 Monthly '!O152</f>
        <v>1201.6200000000001</v>
      </c>
      <c r="O45" s="25">
        <v>1758.98</v>
      </c>
      <c r="P45" s="25">
        <f>SUM('[1]2012 Monthly '!O151:O152)</f>
        <v>2569.6</v>
      </c>
      <c r="Q45" s="25">
        <f>SUM('[1]2013 Monthly'!O116:O117)</f>
        <v>792.68</v>
      </c>
      <c r="R45" s="25">
        <f>SUM('[1]2014 Monthly'!O116:O117)</f>
        <v>0</v>
      </c>
      <c r="T45" s="25"/>
    </row>
    <row r="46" spans="1:21" x14ac:dyDescent="0.3">
      <c r="B46" s="14" t="s">
        <v>49</v>
      </c>
      <c r="E46" s="31">
        <v>371</v>
      </c>
      <c r="F46" s="31">
        <v>125.65</v>
      </c>
      <c r="G46" s="31">
        <v>116</v>
      </c>
      <c r="H46" s="31">
        <v>115.2</v>
      </c>
      <c r="I46" s="31">
        <v>201.32</v>
      </c>
      <c r="J46" s="31">
        <v>266.70999999999998</v>
      </c>
      <c r="K46" s="31">
        <v>297.70000000000005</v>
      </c>
      <c r="L46" s="31">
        <v>0</v>
      </c>
      <c r="M46" s="31">
        <v>46.29</v>
      </c>
      <c r="N46" s="25">
        <f>'[1]2010 Monthly '!O161</f>
        <v>34.75</v>
      </c>
      <c r="O46" s="25"/>
      <c r="P46" s="25">
        <f>SUM('[1]2012 Monthly '!O158:O159)</f>
        <v>0</v>
      </c>
      <c r="Q46" s="25">
        <f>SUM('[1]2013 Monthly'!O123:O124)</f>
        <v>0</v>
      </c>
      <c r="R46" s="25">
        <f>SUM('[1]2014 Monthly'!O123:O124)</f>
        <v>0</v>
      </c>
      <c r="T46" s="25"/>
    </row>
    <row r="47" spans="1:21" x14ac:dyDescent="0.3">
      <c r="B47" s="14" t="s">
        <v>50</v>
      </c>
      <c r="E47" s="31">
        <v>289.41000000000003</v>
      </c>
      <c r="F47" s="31">
        <v>678.1</v>
      </c>
      <c r="G47" s="31">
        <v>0</v>
      </c>
      <c r="H47" s="31">
        <v>0</v>
      </c>
      <c r="I47" s="31">
        <v>0</v>
      </c>
      <c r="J47" s="31">
        <v>0</v>
      </c>
      <c r="K47" s="31">
        <v>1232.69</v>
      </c>
      <c r="L47" s="31">
        <v>1479.46</v>
      </c>
      <c r="M47" s="31">
        <v>0</v>
      </c>
      <c r="N47" s="25">
        <f>'[1]2010 Monthly '!O173</f>
        <v>1365.6000000000001</v>
      </c>
      <c r="O47" s="25">
        <v>1260.54</v>
      </c>
      <c r="P47" s="25">
        <f>SUM('[1]2012 Monthly '!O170:O171)</f>
        <v>1388.92</v>
      </c>
      <c r="Q47" s="25">
        <f>SUM('[1]2013 Monthly'!O135:O136)</f>
        <v>1255.8699999999999</v>
      </c>
      <c r="R47" s="25">
        <f>SUM('[1]2014 Monthly'!O135:O136)</f>
        <v>0</v>
      </c>
      <c r="T47" s="25"/>
    </row>
    <row r="48" spans="1:21" x14ac:dyDescent="0.3">
      <c r="B48" s="14" t="s">
        <v>51</v>
      </c>
      <c r="E48" s="31">
        <v>523.23</v>
      </c>
      <c r="F48" s="31">
        <v>0</v>
      </c>
      <c r="G48" s="31">
        <v>218</v>
      </c>
      <c r="H48" s="31">
        <v>203</v>
      </c>
      <c r="I48" s="31">
        <v>580.85</v>
      </c>
      <c r="J48" s="31">
        <v>800</v>
      </c>
      <c r="K48" s="31">
        <v>923</v>
      </c>
      <c r="L48" s="31">
        <v>1100</v>
      </c>
      <c r="M48" s="31">
        <v>1099.9000000000001</v>
      </c>
      <c r="N48" s="25">
        <f>'[1]2010 Monthly '!O179</f>
        <v>1297.5900000000001</v>
      </c>
      <c r="O48" s="25"/>
      <c r="P48" s="25">
        <f>SUM('[1]2012 Monthly '!O176:O177)</f>
        <v>1040.81</v>
      </c>
      <c r="Q48" s="25">
        <f>SUM('[1]2013 Monthly'!O141:O142)</f>
        <v>468.6</v>
      </c>
      <c r="R48" s="25">
        <f>SUM('[1]2014 Monthly'!O141:O142)</f>
        <v>0</v>
      </c>
      <c r="T48" s="25"/>
    </row>
    <row r="49" spans="1:21" x14ac:dyDescent="0.3">
      <c r="B49" s="14" t="s">
        <v>52</v>
      </c>
      <c r="E49" s="31"/>
      <c r="F49" s="31"/>
      <c r="G49" s="31"/>
      <c r="H49" s="31"/>
      <c r="I49" s="31"/>
      <c r="J49" s="31"/>
      <c r="K49" s="31"/>
      <c r="L49" s="31"/>
      <c r="M49" s="31"/>
      <c r="N49" s="25">
        <f>'[1]2010 Monthly '!O167</f>
        <v>32</v>
      </c>
      <c r="O49" s="25"/>
      <c r="P49" s="25">
        <f>SUM('[1]2012 Monthly '!O164:O165)</f>
        <v>-455.33</v>
      </c>
      <c r="Q49" s="25">
        <f>SUM('[1]2013 Monthly'!O129:O130)</f>
        <v>0</v>
      </c>
      <c r="R49" s="25">
        <f>SUM('[1]2014 Monthly'!O129:O130)</f>
        <v>0</v>
      </c>
    </row>
    <row r="50" spans="1:21" x14ac:dyDescent="0.3">
      <c r="B50" s="14" t="s">
        <v>53</v>
      </c>
      <c r="E50" s="31">
        <v>16.02</v>
      </c>
      <c r="F50" s="31">
        <v>118.35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25">
        <v>0</v>
      </c>
      <c r="O50" s="25"/>
      <c r="P50" s="25">
        <f>SUM('[1]2012 Monthly '!O182:O183)</f>
        <v>631.98</v>
      </c>
      <c r="Q50" s="25">
        <f>SUM('[1]2013 Monthly'!O147:O148)</f>
        <v>0</v>
      </c>
      <c r="R50" s="25">
        <f>SUM('[1]2014 Monthly'!O147:O148)</f>
        <v>0</v>
      </c>
    </row>
    <row r="51" spans="1:21" x14ac:dyDescent="0.3">
      <c r="B51" s="14" t="s">
        <v>54</v>
      </c>
      <c r="E51" s="31">
        <v>157</v>
      </c>
      <c r="F51" s="31">
        <v>0</v>
      </c>
      <c r="G51" s="31">
        <v>0</v>
      </c>
      <c r="H51" s="31">
        <v>676.38</v>
      </c>
      <c r="I51" s="31">
        <v>264.06</v>
      </c>
      <c r="J51" s="31">
        <v>405.21</v>
      </c>
      <c r="K51" s="31">
        <v>341.61</v>
      </c>
      <c r="L51" s="31">
        <v>2390.6799999999998</v>
      </c>
      <c r="M51" s="31">
        <v>1499.98</v>
      </c>
      <c r="N51" s="25">
        <f>'[1]2010 Monthly '!O191</f>
        <v>1298.95</v>
      </c>
      <c r="O51" s="25">
        <v>2163.1</v>
      </c>
      <c r="P51" s="25">
        <f>SUM('[1]2012 Monthly '!O188:O189)</f>
        <v>1500</v>
      </c>
      <c r="Q51" s="25">
        <f>SUM('[1]2013 Monthly'!O153:O154)</f>
        <v>0</v>
      </c>
      <c r="R51" s="25">
        <f>SUM('[1]2014 Monthly'!O153:O154)</f>
        <v>0</v>
      </c>
      <c r="T51" s="25"/>
    </row>
    <row r="52" spans="1:21" x14ac:dyDescent="0.3">
      <c r="B52" s="14" t="s">
        <v>55</v>
      </c>
      <c r="E52" s="31"/>
      <c r="F52" s="31"/>
      <c r="G52" s="31"/>
      <c r="H52" s="31"/>
      <c r="I52" s="31"/>
      <c r="J52" s="31"/>
      <c r="K52" s="31"/>
      <c r="L52" s="31"/>
      <c r="M52" s="31"/>
      <c r="N52" s="25">
        <v>0</v>
      </c>
      <c r="O52" s="25"/>
      <c r="P52" s="25">
        <f>SUM('[1]2012 Monthly '!O199:O200)</f>
        <v>0</v>
      </c>
      <c r="Q52" s="25">
        <f>SUM('[1]2013 Monthly'!O206:O207)</f>
        <v>0</v>
      </c>
      <c r="R52" s="25">
        <f>SUM('[1]2014 Monthly'!O206:O207)</f>
        <v>0</v>
      </c>
      <c r="T52" s="25"/>
    </row>
    <row r="53" spans="1:21" x14ac:dyDescent="0.3">
      <c r="B53" s="14" t="s">
        <v>56</v>
      </c>
      <c r="E53" s="31"/>
      <c r="F53" s="31"/>
      <c r="G53" s="31"/>
      <c r="H53" s="31"/>
      <c r="I53" s="31"/>
      <c r="J53" s="31"/>
      <c r="K53" s="31"/>
      <c r="L53" s="31"/>
      <c r="M53" s="31"/>
      <c r="N53" s="25"/>
      <c r="O53" s="25"/>
      <c r="P53" s="25">
        <f>+'[1]2012 Monthly '!O195</f>
        <v>89.52</v>
      </c>
      <c r="Q53" s="25">
        <f>+'[1]2013 Monthly'!O214</f>
        <v>0</v>
      </c>
      <c r="R53" s="25">
        <f>+'[1]2014 Monthly'!O214</f>
        <v>0</v>
      </c>
      <c r="T53" s="25"/>
    </row>
    <row r="54" spans="1:21" x14ac:dyDescent="0.3">
      <c r="B54" s="14" t="s">
        <v>57</v>
      </c>
      <c r="E54" s="31">
        <v>0</v>
      </c>
      <c r="F54" s="31">
        <v>0</v>
      </c>
      <c r="G54" s="31">
        <v>0</v>
      </c>
      <c r="H54" s="31">
        <v>6410.1</v>
      </c>
      <c r="I54" s="31">
        <v>5366.8300000000008</v>
      </c>
      <c r="J54" s="31">
        <v>0</v>
      </c>
      <c r="K54" s="31">
        <v>15038.79</v>
      </c>
      <c r="L54" s="31">
        <v>1735.1599999999999</v>
      </c>
      <c r="M54" s="31">
        <v>8368.64</v>
      </c>
      <c r="N54" s="25">
        <f>'[1]2010 Monthly '!O203</f>
        <v>12909.78</v>
      </c>
      <c r="O54" s="25">
        <v>500</v>
      </c>
      <c r="P54" s="25">
        <f>SUM('[1]2012 Monthly '!O206:O208)</f>
        <v>3053.88</v>
      </c>
      <c r="Q54" s="25">
        <f>SUM('[1]2013 Monthly'!O159:O161)</f>
        <v>0</v>
      </c>
      <c r="R54" s="25">
        <f>SUM('[1]2014 Monthly'!O159:O161)</f>
        <v>0</v>
      </c>
      <c r="T54" s="25"/>
    </row>
    <row r="55" spans="1:21" ht="16.2" thickBot="1" x14ac:dyDescent="0.35">
      <c r="C55" s="26" t="s">
        <v>58</v>
      </c>
      <c r="E55" s="33">
        <f>SUM(E40:E54)</f>
        <v>13729.439999999999</v>
      </c>
      <c r="F55" s="33">
        <f t="shared" ref="F55:M55" si="1">SUM(F40:F54)</f>
        <v>9415.3200000000015</v>
      </c>
      <c r="G55" s="33">
        <f t="shared" si="1"/>
        <v>8076.67</v>
      </c>
      <c r="H55" s="33">
        <f t="shared" si="1"/>
        <v>17876.72</v>
      </c>
      <c r="I55" s="33">
        <f t="shared" si="1"/>
        <v>21749.239999999998</v>
      </c>
      <c r="J55" s="33">
        <f t="shared" si="1"/>
        <v>15915.459999999997</v>
      </c>
      <c r="K55" s="33">
        <f t="shared" si="1"/>
        <v>31007.9</v>
      </c>
      <c r="L55" s="33">
        <f t="shared" si="1"/>
        <v>17970.359999999997</v>
      </c>
      <c r="M55" s="33">
        <f t="shared" si="1"/>
        <v>15255.01</v>
      </c>
      <c r="N55" s="51">
        <f>SUM(N40:N54)</f>
        <v>20890.660000000003</v>
      </c>
      <c r="O55" s="51">
        <f>SUM(O40:O54)</f>
        <v>7546.92</v>
      </c>
      <c r="P55" s="51">
        <f>SUM(P39:P54)</f>
        <v>14516.77</v>
      </c>
      <c r="Q55" s="51">
        <f>SUM(Q39:Q54)</f>
        <v>6639.8600000000006</v>
      </c>
      <c r="R55" s="51">
        <f>SUM(R39:R54)</f>
        <v>0</v>
      </c>
      <c r="S55" s="35"/>
      <c r="T55" s="34"/>
      <c r="U55" s="34"/>
    </row>
    <row r="56" spans="1:21" ht="15" thickTop="1" x14ac:dyDescent="0.3">
      <c r="E56" s="43"/>
      <c r="F56" s="43"/>
      <c r="G56" s="43"/>
      <c r="H56" s="43"/>
      <c r="I56" s="43"/>
      <c r="J56" s="43"/>
      <c r="K56" s="43"/>
      <c r="L56" s="43"/>
      <c r="M56" s="43"/>
    </row>
    <row r="57" spans="1:21" ht="15.6" x14ac:dyDescent="0.3">
      <c r="A57" s="26" t="s">
        <v>59</v>
      </c>
      <c r="E57" s="43"/>
      <c r="F57" s="43"/>
      <c r="G57" s="43"/>
      <c r="H57" s="43"/>
      <c r="I57" s="43"/>
      <c r="J57" s="43"/>
      <c r="K57" s="43"/>
      <c r="L57" s="43"/>
      <c r="M57" s="43"/>
    </row>
    <row r="58" spans="1:21" x14ac:dyDescent="0.3">
      <c r="B58" s="14" t="s">
        <v>60</v>
      </c>
      <c r="E58" s="31">
        <v>42821.71</v>
      </c>
      <c r="F58" s="31">
        <v>44707.41</v>
      </c>
      <c r="G58" s="31">
        <v>40694.69</v>
      </c>
      <c r="H58" s="31">
        <v>43774.209999999992</v>
      </c>
      <c r="I58" s="31">
        <v>70892.7</v>
      </c>
      <c r="J58" s="31">
        <v>71984.509999999995</v>
      </c>
      <c r="K58" s="31">
        <v>76435.81</v>
      </c>
      <c r="L58" s="31">
        <v>104023.15</v>
      </c>
      <c r="M58" s="31">
        <v>74898.720000000001</v>
      </c>
      <c r="N58" s="25">
        <f>'[1]2010 Monthly '!O213</f>
        <v>100956.33000000002</v>
      </c>
      <c r="O58" s="25">
        <v>92542.720000000001</v>
      </c>
      <c r="P58" s="25">
        <f>SUM('[1]2012 Monthly '!O214:O217)</f>
        <v>96655.76</v>
      </c>
      <c r="Q58" s="25">
        <f>SUM('[1]2013 Monthly'!O165:O168)</f>
        <v>84928.72</v>
      </c>
      <c r="R58" s="25">
        <f>SUM('[1]2014 Monthly'!O165:O168)</f>
        <v>0</v>
      </c>
      <c r="T58" s="25"/>
    </row>
    <row r="59" spans="1:21" x14ac:dyDescent="0.3">
      <c r="B59" s="30" t="s">
        <v>61</v>
      </c>
      <c r="C59" s="30"/>
      <c r="D59" s="30"/>
      <c r="E59" s="31">
        <v>355.45</v>
      </c>
      <c r="F59" s="31">
        <v>1310.9099999999999</v>
      </c>
      <c r="G59" s="31">
        <v>1195.47</v>
      </c>
      <c r="H59" s="31">
        <v>614.70000000000005</v>
      </c>
      <c r="I59" s="31">
        <v>6230.14</v>
      </c>
      <c r="J59" s="31">
        <v>338.38</v>
      </c>
      <c r="K59" s="31">
        <v>4532.82</v>
      </c>
      <c r="L59" s="31">
        <v>895.31</v>
      </c>
      <c r="M59" s="31">
        <v>927.9799999999999</v>
      </c>
      <c r="N59" s="25">
        <f>'[1]2010 Monthly '!O98</f>
        <v>625.06999999999994</v>
      </c>
      <c r="O59" s="25">
        <v>1428.06</v>
      </c>
      <c r="P59" s="25">
        <f>SUM('[1]2012 Monthly '!O94:O97)+'[1]2012 Monthly '!O218</f>
        <v>5100.9900000000007</v>
      </c>
      <c r="Q59" s="25">
        <f>SUM('[1]2013 Monthly'!O94:O97)+'[1]2013 Monthly'!O169</f>
        <v>1581.38</v>
      </c>
      <c r="R59" s="25">
        <f>SUM('[1]2014 Monthly'!O94:O97)+'[1]2014 Monthly'!O169</f>
        <v>0</v>
      </c>
      <c r="T59" s="25"/>
    </row>
    <row r="60" spans="1:21" ht="16.2" thickBot="1" x14ac:dyDescent="0.35">
      <c r="B60" s="30"/>
      <c r="C60" s="26" t="s">
        <v>62</v>
      </c>
      <c r="D60" s="30"/>
      <c r="E60" s="33">
        <v>43177.159999999996</v>
      </c>
      <c r="F60" s="33">
        <v>46018.320000000007</v>
      </c>
      <c r="G60" s="33">
        <v>41890.160000000003</v>
      </c>
      <c r="H60" s="33">
        <v>44388.909999999989</v>
      </c>
      <c r="I60" s="33">
        <v>77122.84</v>
      </c>
      <c r="J60" s="33">
        <v>72322.89</v>
      </c>
      <c r="K60" s="33">
        <v>80968.63</v>
      </c>
      <c r="L60" s="33">
        <v>104918.45999999999</v>
      </c>
      <c r="M60" s="33">
        <v>75826.7</v>
      </c>
      <c r="N60" s="51">
        <f>SUM(N58:N59)</f>
        <v>101581.40000000002</v>
      </c>
      <c r="O60" s="51">
        <f>SUM(O58:O59)</f>
        <v>93970.78</v>
      </c>
      <c r="P60" s="51">
        <f>SUM(P58:P59)</f>
        <v>101756.75</v>
      </c>
      <c r="Q60" s="51">
        <f>SUM(Q58:Q59)</f>
        <v>86510.1</v>
      </c>
      <c r="R60" s="51">
        <f>SUM(R58:R59)</f>
        <v>0</v>
      </c>
      <c r="S60" s="35"/>
      <c r="T60" s="34"/>
      <c r="U60" s="34"/>
    </row>
    <row r="61" spans="1:21" ht="15" thickTop="1" x14ac:dyDescent="0.3">
      <c r="E61" s="31"/>
      <c r="F61" s="31"/>
      <c r="G61" s="31"/>
      <c r="H61" s="43"/>
      <c r="I61" s="31"/>
      <c r="J61" s="31"/>
      <c r="K61" s="31"/>
      <c r="L61" s="31"/>
      <c r="M61" s="31"/>
    </row>
    <row r="62" spans="1:21" ht="15.6" x14ac:dyDescent="0.3">
      <c r="A62" s="26" t="s">
        <v>63</v>
      </c>
      <c r="E62" s="31"/>
      <c r="F62" s="31"/>
      <c r="G62" s="31"/>
      <c r="H62" s="31"/>
      <c r="I62" s="31"/>
      <c r="J62" s="31"/>
      <c r="K62" s="31"/>
      <c r="L62" s="31"/>
      <c r="M62" s="31"/>
    </row>
    <row r="63" spans="1:21" x14ac:dyDescent="0.3">
      <c r="B63" s="14" t="s">
        <v>64</v>
      </c>
      <c r="E63" s="31">
        <v>200564.73000000004</v>
      </c>
      <c r="F63" s="31">
        <v>208791.59</v>
      </c>
      <c r="G63" s="31">
        <v>182107.8</v>
      </c>
      <c r="H63" s="31">
        <v>165144.16</v>
      </c>
      <c r="I63" s="31">
        <v>224462.8</v>
      </c>
      <c r="J63" s="31">
        <v>223943.09</v>
      </c>
      <c r="K63" s="31">
        <v>232430.36000000002</v>
      </c>
      <c r="L63" s="31">
        <v>260232.55000000002</v>
      </c>
      <c r="M63" s="31">
        <v>256562.67</v>
      </c>
      <c r="N63" s="25">
        <f>'[1]2010 Monthly '!O106+'[1]2010 Monthly '!O119+'[1]2010 Monthly '!O127+'[1]2010 Monthly '!O154+'[1]2010 Monthly '!O223</f>
        <v>263375.56000000006</v>
      </c>
      <c r="O63" s="25">
        <v>264652.81</v>
      </c>
      <c r="P63" s="25">
        <f>SUM('[1]2012 Monthly '!O229)+'[1]2012 Monthly '!O106+'[1]2012 Monthly '!O119+'[1]2012 Monthly '!O127+'[1]2012 Monthly '!O154+'[1]2012 Monthly '!O194+'[1]2012 Monthly '!O202</f>
        <v>260251.44000000003</v>
      </c>
      <c r="Q63" s="25">
        <f>SUM('[1]2013 Monthly'!O228)+'[1]2013 Monthly'!O213+'[1]2013 Monthly'!O209+'[1]2013 Monthly'!O190+'[1]2013 Monthly'!O183+'[1]2013 Monthly'!O119+'[1]2013 Monthly'!O106</f>
        <v>246107.13</v>
      </c>
      <c r="R63" s="25">
        <f>SUM('[1]2014 Monthly'!O228)+'[1]2014 Monthly'!O213+'[1]2014 Monthly'!O209+'[1]2014 Monthly'!O190+'[1]2014 Monthly'!O183+'[1]2014 Monthly'!O119+'[1]2014 Monthly'!O106</f>
        <v>0</v>
      </c>
      <c r="T63" s="25"/>
    </row>
    <row r="64" spans="1:21" x14ac:dyDescent="0.3">
      <c r="B64" s="30" t="s">
        <v>65</v>
      </c>
      <c r="C64" s="30"/>
      <c r="D64" s="30"/>
      <c r="E64" s="31">
        <v>68295.149999999994</v>
      </c>
      <c r="F64" s="31">
        <v>79872.709999999992</v>
      </c>
      <c r="G64" s="31">
        <v>67647.069999999992</v>
      </c>
      <c r="H64" s="31">
        <v>77939.509999999995</v>
      </c>
      <c r="I64" s="31">
        <v>75320.800000000003</v>
      </c>
      <c r="J64" s="31">
        <v>71286.06</v>
      </c>
      <c r="K64" s="31">
        <v>63522.22</v>
      </c>
      <c r="L64" s="31">
        <v>67043.289999999994</v>
      </c>
      <c r="M64" s="31">
        <v>61197.66</v>
      </c>
      <c r="N64" s="25">
        <f>'[1]2010 Monthly '!O226+'[1]2010 Monthly '!O227+'[1]2010 Monthly '!O228</f>
        <v>63184.30999999999</v>
      </c>
      <c r="O64" s="25">
        <v>65530.109999999993</v>
      </c>
      <c r="P64" s="25">
        <f>SUM('[1]2012 Monthly '!O232:O234)</f>
        <v>66757.850000000006</v>
      </c>
      <c r="Q64" s="25">
        <f>SUM('[1]2013 Monthly'!O231:O233)</f>
        <v>59568.159999999996</v>
      </c>
      <c r="R64" s="25">
        <f>SUM('[1]2014 Monthly'!O231:O233)</f>
        <v>0</v>
      </c>
      <c r="T64" s="25"/>
    </row>
    <row r="65" spans="2:20" x14ac:dyDescent="0.3">
      <c r="B65" s="30" t="s">
        <v>66</v>
      </c>
      <c r="C65" s="30"/>
      <c r="D65" s="30"/>
      <c r="E65" s="31">
        <v>19783.55</v>
      </c>
      <c r="F65" s="31">
        <v>27201.31</v>
      </c>
      <c r="G65" s="31">
        <v>24621.9</v>
      </c>
      <c r="H65" s="31">
        <v>28773.340000000004</v>
      </c>
      <c r="I65" s="31">
        <v>29164.52</v>
      </c>
      <c r="J65" s="31">
        <v>34899.11</v>
      </c>
      <c r="K65" s="31">
        <v>39338.46</v>
      </c>
      <c r="L65" s="31">
        <v>38481.19</v>
      </c>
      <c r="M65" s="31">
        <v>33711.24</v>
      </c>
      <c r="N65" s="25">
        <f>'[1]2010 Monthly '!O229+'[1]2010 Monthly '!O230+'[1]2010 Monthly '!O231+'[1]2010 Monthly '!O232</f>
        <v>33628.03</v>
      </c>
      <c r="O65" s="25">
        <v>38478.1</v>
      </c>
      <c r="P65" s="25">
        <f>SUM('[1]2012 Monthly '!O235:O238)</f>
        <v>49234.25</v>
      </c>
      <c r="Q65" s="25">
        <f>SUM('[1]2013 Monthly'!O234:O237)</f>
        <v>38571.61</v>
      </c>
      <c r="R65" s="25">
        <f>SUM('[1]2014 Monthly'!O234:O237)</f>
        <v>0</v>
      </c>
      <c r="T65" s="25"/>
    </row>
    <row r="66" spans="2:20" x14ac:dyDescent="0.3">
      <c r="B66" s="30" t="s">
        <v>67</v>
      </c>
      <c r="C66" s="30"/>
      <c r="D66" s="30"/>
      <c r="E66" s="31">
        <v>40064.51</v>
      </c>
      <c r="F66" s="31">
        <v>41793.94</v>
      </c>
      <c r="G66" s="31">
        <v>64074.04</v>
      </c>
      <c r="H66" s="31">
        <v>41785.300000000003</v>
      </c>
      <c r="I66" s="31">
        <v>55572.189999999995</v>
      </c>
      <c r="J66" s="31">
        <v>36899.31</v>
      </c>
      <c r="K66" s="31">
        <v>70874.59</v>
      </c>
      <c r="L66" s="31">
        <v>39046.33</v>
      </c>
      <c r="M66" s="31">
        <v>23585.200000000001</v>
      </c>
      <c r="N66" s="25">
        <f>'[1]2010 Monthly '!O235</f>
        <v>48165.9</v>
      </c>
      <c r="O66" s="25">
        <v>6488.29</v>
      </c>
      <c r="P66" s="25">
        <f>SUM('[1]2012 Monthly '!O240:O241)</f>
        <v>16999.66</v>
      </c>
      <c r="Q66" s="25">
        <f>SUM('[1]2013 Monthly'!O239:O240)</f>
        <v>38160.199999999997</v>
      </c>
      <c r="R66" s="25">
        <f>SUM('[1]2014 Monthly'!O239:O240)</f>
        <v>0</v>
      </c>
      <c r="T66" s="25"/>
    </row>
    <row r="67" spans="2:20" x14ac:dyDescent="0.3">
      <c r="B67" s="30" t="s">
        <v>68</v>
      </c>
      <c r="C67" s="30"/>
      <c r="D67" s="30"/>
      <c r="E67" s="31">
        <v>17545.12</v>
      </c>
      <c r="F67" s="31">
        <v>13417.61</v>
      </c>
      <c r="G67" s="31">
        <v>21670.59</v>
      </c>
      <c r="H67" s="31">
        <v>15226.49</v>
      </c>
      <c r="I67" s="31">
        <v>22866.2</v>
      </c>
      <c r="J67" s="31">
        <v>18209.68</v>
      </c>
      <c r="K67" s="31">
        <v>20807.8</v>
      </c>
      <c r="L67" s="31">
        <v>20282.07</v>
      </c>
      <c r="M67" s="31">
        <v>15051.74</v>
      </c>
      <c r="N67" s="25">
        <f>'[1]2010 Monthly '!O236</f>
        <v>23285.65</v>
      </c>
      <c r="O67" s="25">
        <v>17381.39</v>
      </c>
      <c r="P67" s="25">
        <f>+'[1]2012 Monthly '!O242</f>
        <v>15283.05</v>
      </c>
      <c r="Q67" s="25">
        <f>+'[1]2013 Monthly'!O241</f>
        <v>12167.64</v>
      </c>
      <c r="R67" s="25">
        <f>+'[1]2014 Monthly'!O241</f>
        <v>0</v>
      </c>
      <c r="T67" s="25"/>
    </row>
    <row r="68" spans="2:20" x14ac:dyDescent="0.3">
      <c r="B68" s="30" t="s">
        <v>69</v>
      </c>
      <c r="C68" s="30"/>
      <c r="D68" s="30"/>
      <c r="E68" s="31">
        <v>200</v>
      </c>
      <c r="F68" s="31">
        <v>200</v>
      </c>
      <c r="G68" s="31">
        <v>200</v>
      </c>
      <c r="H68" s="31">
        <v>200</v>
      </c>
      <c r="I68" s="31">
        <v>500</v>
      </c>
      <c r="J68" s="31">
        <v>200</v>
      </c>
      <c r="K68" s="31">
        <v>200</v>
      </c>
      <c r="L68" s="31">
        <v>200</v>
      </c>
      <c r="M68" s="31">
        <v>1270.24</v>
      </c>
      <c r="N68" s="25">
        <f>'[1]2010 Monthly '!O237</f>
        <v>200</v>
      </c>
      <c r="O68" s="25">
        <v>800</v>
      </c>
      <c r="P68" s="25">
        <f>+'[1]2012 Monthly '!O243</f>
        <v>200</v>
      </c>
      <c r="Q68" s="25">
        <f>+'[1]2013 Monthly'!O242</f>
        <v>3131.7</v>
      </c>
      <c r="R68" s="25">
        <f>+'[1]2014 Monthly'!O242</f>
        <v>0</v>
      </c>
      <c r="T68" s="25"/>
    </row>
    <row r="69" spans="2:20" x14ac:dyDescent="0.3">
      <c r="B69" s="14" t="s">
        <v>70</v>
      </c>
      <c r="E69" s="31">
        <v>9537.65</v>
      </c>
      <c r="F69" s="31">
        <v>11384.86</v>
      </c>
      <c r="G69" s="31">
        <v>21993.56</v>
      </c>
      <c r="H69" s="31">
        <v>25439.16</v>
      </c>
      <c r="I69" s="31">
        <v>26582.62</v>
      </c>
      <c r="J69" s="31">
        <v>21809.34</v>
      </c>
      <c r="K69" s="31">
        <v>25251.77</v>
      </c>
      <c r="L69" s="31">
        <v>26471.05</v>
      </c>
      <c r="M69" s="31">
        <v>32352.78</v>
      </c>
      <c r="N69" s="25">
        <f>'[1]2010 Monthly '!O238</f>
        <v>43977.349999999991</v>
      </c>
      <c r="O69" s="25">
        <v>36931.08</v>
      </c>
      <c r="P69" s="25">
        <f>+'[1]2012 Monthly '!O244+'[1]2012 Monthly '!O288</f>
        <v>36280.94</v>
      </c>
      <c r="Q69" s="25">
        <f>+'[1]2013 Monthly'!O243+'[1]2013 Monthly'!O288</f>
        <v>35134.36</v>
      </c>
      <c r="R69" s="25">
        <f>+'[1]2014 Monthly'!O243+'[1]2014 Monthly'!O288</f>
        <v>0</v>
      </c>
      <c r="T69" s="25"/>
    </row>
    <row r="70" spans="2:20" x14ac:dyDescent="0.3">
      <c r="B70" s="30" t="s">
        <v>71</v>
      </c>
      <c r="C70" s="30"/>
      <c r="D70" s="30"/>
      <c r="E70" s="31">
        <v>409.06</v>
      </c>
      <c r="F70" s="31">
        <v>1021</v>
      </c>
      <c r="G70" s="31">
        <v>3810.72</v>
      </c>
      <c r="H70" s="31">
        <v>3128.92</v>
      </c>
      <c r="I70" s="31">
        <v>3254.59</v>
      </c>
      <c r="J70" s="31">
        <v>6611.24</v>
      </c>
      <c r="K70" s="31">
        <v>13835.41</v>
      </c>
      <c r="L70" s="31">
        <v>18302.260000000002</v>
      </c>
      <c r="M70" s="31">
        <v>14286.75</v>
      </c>
      <c r="N70" s="25">
        <f>'[1]2010 Monthly '!O239</f>
        <v>24269.18</v>
      </c>
      <c r="O70" s="25">
        <v>32380.52</v>
      </c>
      <c r="P70" s="25">
        <f>+'[1]2012 Monthly '!O245</f>
        <v>26680.57</v>
      </c>
      <c r="Q70" s="25">
        <f>+'[1]2013 Monthly'!O244</f>
        <v>28269.840000000004</v>
      </c>
      <c r="R70" s="25">
        <f>+'[1]2014 Monthly'!O244</f>
        <v>0</v>
      </c>
      <c r="T70" s="25"/>
    </row>
    <row r="71" spans="2:20" x14ac:dyDescent="0.3">
      <c r="B71" s="30" t="s">
        <v>72</v>
      </c>
      <c r="C71" s="30"/>
      <c r="D71" s="30"/>
      <c r="E71" s="31">
        <v>0</v>
      </c>
      <c r="F71" s="31">
        <v>1762.63</v>
      </c>
      <c r="G71" s="31">
        <v>564.47</v>
      </c>
      <c r="H71" s="31">
        <v>285.22000000000003</v>
      </c>
      <c r="I71" s="31">
        <v>266.27</v>
      </c>
      <c r="J71" s="31">
        <v>163.58000000000001</v>
      </c>
      <c r="K71" s="31">
        <v>120.21</v>
      </c>
      <c r="L71" s="31">
        <v>364.35</v>
      </c>
      <c r="M71" s="31">
        <v>133.65</v>
      </c>
      <c r="N71" s="25">
        <f>'[1]2010 Monthly '!O240</f>
        <v>135.86000000000001</v>
      </c>
      <c r="O71" s="25">
        <v>148.32</v>
      </c>
      <c r="P71" s="25">
        <f>+'[1]2012 Monthly '!O246</f>
        <v>589.48</v>
      </c>
      <c r="Q71" s="25">
        <f>+'[1]2013 Monthly'!O245</f>
        <v>354.28999999999996</v>
      </c>
      <c r="R71" s="25">
        <f>+'[1]2014 Monthly'!O245</f>
        <v>0</v>
      </c>
      <c r="T71" s="25"/>
    </row>
    <row r="72" spans="2:20" x14ac:dyDescent="0.3">
      <c r="B72" s="30" t="s">
        <v>73</v>
      </c>
      <c r="C72" s="30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25">
        <f>'[1]2010 Monthly '!O241+'[1]2010 Monthly '!O242</f>
        <v>0</v>
      </c>
      <c r="O72" s="25"/>
      <c r="P72" s="25">
        <f>+'[1]2012 Monthly '!O247</f>
        <v>0</v>
      </c>
      <c r="Q72" s="25">
        <f>+'[1]2013 Monthly'!O246</f>
        <v>0</v>
      </c>
      <c r="R72" s="25">
        <f>+'[1]2014 Monthly'!O246</f>
        <v>0</v>
      </c>
      <c r="T72" s="9"/>
    </row>
    <row r="73" spans="2:20" x14ac:dyDescent="0.3">
      <c r="B73" s="30" t="s">
        <v>74</v>
      </c>
      <c r="C73" s="30"/>
      <c r="D73" s="30"/>
      <c r="E73" s="31">
        <v>0</v>
      </c>
      <c r="F73" s="31">
        <v>0</v>
      </c>
      <c r="G73" s="31">
        <v>0</v>
      </c>
      <c r="H73" s="31">
        <v>266</v>
      </c>
      <c r="I73" s="31">
        <v>31819.440000000002</v>
      </c>
      <c r="J73" s="31">
        <v>13061.4</v>
      </c>
      <c r="K73" s="31">
        <v>67498.7</v>
      </c>
      <c r="L73" s="31">
        <v>14039.840000000002</v>
      </c>
      <c r="M73" s="31">
        <v>30203.96</v>
      </c>
      <c r="N73" s="25">
        <f>'[1]2010 Monthly '!O247</f>
        <v>265756.24</v>
      </c>
      <c r="O73" s="25">
        <v>258355.78</v>
      </c>
      <c r="P73" s="25">
        <f>SUM('[1]2012 Monthly '!O253:O256)</f>
        <v>49709.37</v>
      </c>
      <c r="Q73" s="25">
        <f>SUM('[1]2013 Monthly'!O252:O255)</f>
        <v>33188.590000000004</v>
      </c>
      <c r="R73" s="25">
        <f>SUM('[1]2014 Monthly'!O252:O255)</f>
        <v>0</v>
      </c>
      <c r="T73" s="25"/>
    </row>
    <row r="74" spans="2:20" x14ac:dyDescent="0.3">
      <c r="B74" s="14" t="s">
        <v>75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25">
        <f>'[1]2010 Monthly '!O248</f>
        <v>863.44</v>
      </c>
      <c r="O74" s="25"/>
      <c r="P74" s="25">
        <f>+'[1]2012 Monthly '!O257</f>
        <v>0</v>
      </c>
      <c r="Q74" s="25">
        <f>+'[1]2013 Monthly'!O260</f>
        <v>0</v>
      </c>
      <c r="R74" s="25">
        <f>+'[1]2014 Monthly'!O260</f>
        <v>0</v>
      </c>
      <c r="T74" s="25"/>
    </row>
    <row r="75" spans="2:20" x14ac:dyDescent="0.3">
      <c r="B75" s="14" t="s">
        <v>76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25">
        <f>'[1]2010 Monthly '!O249</f>
        <v>3469.82</v>
      </c>
      <c r="O75" s="25">
        <v>1633.14</v>
      </c>
      <c r="P75" s="25">
        <f>+'[1]2012 Monthly '!O258</f>
        <v>300</v>
      </c>
      <c r="Q75" s="25">
        <f>+'[1]2013 Monthly'!O259</f>
        <v>0</v>
      </c>
      <c r="R75" s="25">
        <f>+'[1]2014 Monthly'!O259</f>
        <v>0</v>
      </c>
      <c r="T75" s="25"/>
    </row>
    <row r="76" spans="2:20" x14ac:dyDescent="0.3">
      <c r="B76" s="14" t="s">
        <v>77</v>
      </c>
      <c r="E76" s="31">
        <v>0</v>
      </c>
      <c r="F76" s="31">
        <v>0</v>
      </c>
      <c r="G76" s="31">
        <v>0</v>
      </c>
      <c r="H76" s="31">
        <v>3574.4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25">
        <v>0</v>
      </c>
      <c r="O76" s="25">
        <v>0</v>
      </c>
      <c r="P76" s="25">
        <f>+'[1]2012 Monthly '!O239</f>
        <v>3698.16</v>
      </c>
      <c r="Q76" s="25">
        <f>+'[1]2013 Monthly'!O238</f>
        <v>2902.21</v>
      </c>
      <c r="R76" s="25">
        <f>+'[1]2014 Monthly'!O238</f>
        <v>0</v>
      </c>
      <c r="T76" s="9"/>
    </row>
    <row r="77" spans="2:20" x14ac:dyDescent="0.3">
      <c r="B77" s="30" t="s">
        <v>78</v>
      </c>
      <c r="C77" s="30"/>
      <c r="D77" s="30"/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6664.6</v>
      </c>
      <c r="M77" s="31">
        <v>2018.45</v>
      </c>
      <c r="N77" s="25">
        <f>'[1]2010 Monthly '!O250</f>
        <v>3759.8799999999997</v>
      </c>
      <c r="O77" s="25">
        <v>2863.97</v>
      </c>
      <c r="P77" s="25">
        <f>+'[1]2012 Monthly '!O259</f>
        <v>3616.1</v>
      </c>
      <c r="Q77" s="25">
        <f>+'[1]2013 Monthly'!O271</f>
        <v>2981.87</v>
      </c>
      <c r="R77" s="25">
        <f>+'[1]2014 Monthly'!O271</f>
        <v>0</v>
      </c>
      <c r="T77" s="25"/>
    </row>
    <row r="78" spans="2:20" x14ac:dyDescent="0.3">
      <c r="B78" s="14" t="s">
        <v>79</v>
      </c>
      <c r="E78" s="31">
        <v>14558.48</v>
      </c>
      <c r="F78" s="31">
        <v>29603.660000000003</v>
      </c>
      <c r="G78" s="31">
        <v>19045.97</v>
      </c>
      <c r="H78" s="31">
        <v>25618.25</v>
      </c>
      <c r="I78" s="31">
        <v>55033.609999999993</v>
      </c>
      <c r="J78" s="31">
        <v>48662.200000000004</v>
      </c>
      <c r="K78" s="31">
        <v>33094.94</v>
      </c>
      <c r="L78" s="31">
        <v>19822.89</v>
      </c>
      <c r="M78" s="31">
        <v>14414.6</v>
      </c>
      <c r="N78" s="25">
        <f>'[1]2010 Monthly '!O246+'[1]2010 Monthly '!O257+'[1]2010 Monthly '!O258+'[1]2010 Monthly '!O259+'[1]2010 Monthly '!O260+'[1]2010 Monthly '!O262</f>
        <v>24516.59</v>
      </c>
      <c r="O78" s="25">
        <f>+'[1]2011 Monthly'!O246+'[1]2011 Monthly'!O254+'[1]2011 Monthly'!O260+'[1]2011 Monthly'!O261+'[1]2011 Monthly'!O262+'[1]2011 Monthly'!O263</f>
        <v>21757.319999999996</v>
      </c>
      <c r="P78" s="25">
        <f>SUM('[1]2012 Monthly '!O266:O271)+'[1]2012 Monthly '!O252+'[1]2012 Monthly '!O260</f>
        <v>45802.91</v>
      </c>
      <c r="Q78" s="25">
        <f>SUM('[1]2013 Monthly'!O262:O270)+'[1]2013 Monthly'!O251</f>
        <v>33538.78</v>
      </c>
      <c r="R78" s="25">
        <f>SUM('[1]2014 Monthly'!O262:O270)+'[1]2014 Monthly'!O251</f>
        <v>0</v>
      </c>
      <c r="T78" s="25"/>
    </row>
    <row r="79" spans="2:20" x14ac:dyDescent="0.3">
      <c r="B79" s="30" t="s">
        <v>80</v>
      </c>
      <c r="C79" s="30"/>
      <c r="D79" s="30"/>
      <c r="E79" s="31">
        <v>11687.91</v>
      </c>
      <c r="F79" s="31">
        <v>12896.51</v>
      </c>
      <c r="G79" s="31">
        <v>13667.59</v>
      </c>
      <c r="H79" s="31">
        <v>25482.06</v>
      </c>
      <c r="I79" s="31">
        <v>23960.77</v>
      </c>
      <c r="J79" s="31">
        <v>29794.93</v>
      </c>
      <c r="K79" s="31">
        <v>28026</v>
      </c>
      <c r="L79" s="31">
        <v>32282.550000000003</v>
      </c>
      <c r="M79" s="31">
        <v>36947.68</v>
      </c>
      <c r="N79" s="25">
        <f>'[1]2010 Monthly '!O253+'[1]2010 Monthly '!O255+'[1]2010 Monthly '!O256</f>
        <v>39216.85</v>
      </c>
      <c r="O79" s="25">
        <f>40041.25+6244.5</f>
        <v>46285.75</v>
      </c>
      <c r="P79" s="25">
        <f>SUM('[1]2012 Monthly '!O262:O264)</f>
        <v>49485.25</v>
      </c>
      <c r="Q79" s="25">
        <f>SUM('[1]2013 Monthly'!O256:O257)+'[1]2013 Monthly'!O261</f>
        <v>38160.83</v>
      </c>
      <c r="R79" s="25">
        <f>SUM('[1]2014 Monthly'!O256:O257)+'[1]2014 Monthly'!O261</f>
        <v>0</v>
      </c>
      <c r="T79" s="25"/>
    </row>
    <row r="80" spans="2:20" x14ac:dyDescent="0.3">
      <c r="B80" s="14" t="s">
        <v>81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3491.87</v>
      </c>
      <c r="N80" s="25">
        <f>'[1]2010 Monthly '!O254</f>
        <v>6721.27</v>
      </c>
      <c r="O80" s="25"/>
      <c r="P80" s="25">
        <f>+'[1]2012 Monthly '!O265</f>
        <v>0</v>
      </c>
      <c r="Q80" s="25">
        <f>+'[1]2013 Monthly'!O258</f>
        <v>0</v>
      </c>
      <c r="R80" s="25">
        <f>+'[1]2014 Monthly'!O258</f>
        <v>0</v>
      </c>
      <c r="T80" s="25"/>
    </row>
    <row r="81" spans="1:21" x14ac:dyDescent="0.3">
      <c r="B81" s="14" t="s">
        <v>82</v>
      </c>
      <c r="E81" s="31">
        <v>69362.34</v>
      </c>
      <c r="F81" s="31">
        <v>77450.399999999994</v>
      </c>
      <c r="G81" s="31">
        <v>99635.199999999997</v>
      </c>
      <c r="H81" s="31">
        <v>141194.29999999999</v>
      </c>
      <c r="I81" s="31">
        <v>135170.6</v>
      </c>
      <c r="J81" s="31">
        <v>142483.4</v>
      </c>
      <c r="K81" s="31">
        <v>142185.40000000002</v>
      </c>
      <c r="L81" s="31">
        <v>178963.28000000003</v>
      </c>
      <c r="M81" s="31">
        <v>172746.99999999997</v>
      </c>
      <c r="N81" s="25">
        <f>'[1]2010 Monthly '!O275</f>
        <v>184287</v>
      </c>
      <c r="O81" s="25">
        <v>179874.2</v>
      </c>
      <c r="P81" s="25">
        <f>SUM('[1]2012 Monthly '!O277:O283)</f>
        <v>189609.55</v>
      </c>
      <c r="Q81" s="25">
        <f>SUM('[1]2013 Monthly'!O277:O283)</f>
        <v>164887.79999999999</v>
      </c>
      <c r="R81" s="25">
        <f>SUM('[1]2014 Monthly'!O277:O283)</f>
        <v>0</v>
      </c>
      <c r="T81" s="25"/>
    </row>
    <row r="82" spans="1:21" x14ac:dyDescent="0.3">
      <c r="B82" s="14" t="s">
        <v>83</v>
      </c>
      <c r="E82" s="31">
        <v>-1664.06</v>
      </c>
      <c r="F82" s="31">
        <v>0</v>
      </c>
      <c r="G82" s="31">
        <v>6768.38</v>
      </c>
      <c r="H82" s="31">
        <v>0</v>
      </c>
      <c r="I82" s="31">
        <v>15843.27</v>
      </c>
      <c r="J82" s="31">
        <v>14126.96</v>
      </c>
      <c r="K82" s="31">
        <v>10810.15</v>
      </c>
      <c r="L82" s="31">
        <v>2665.4</v>
      </c>
      <c r="M82" s="31">
        <v>3604.61</v>
      </c>
      <c r="N82" s="25">
        <f>'[1]2010 Monthly '!O278</f>
        <v>6106.74</v>
      </c>
      <c r="O82" s="25">
        <f>4546.32+1407.62-195.54+27047.27</f>
        <v>32805.67</v>
      </c>
      <c r="P82" s="25">
        <f>+'[1]2012 Monthly '!O287</f>
        <v>16858.43</v>
      </c>
      <c r="Q82" s="25">
        <f>+'[1]2013 Monthly'!O287</f>
        <v>45539.46</v>
      </c>
      <c r="R82" s="25">
        <f>+'[1]2014 Monthly'!O287</f>
        <v>0</v>
      </c>
      <c r="T82" s="25"/>
    </row>
    <row r="83" spans="1:21" ht="16.2" thickBot="1" x14ac:dyDescent="0.35">
      <c r="C83" s="26" t="s">
        <v>84</v>
      </c>
      <c r="E83" s="33">
        <f t="shared" ref="E83:M83" si="2">SUM(E63:E82)</f>
        <v>450344.44</v>
      </c>
      <c r="F83" s="33">
        <f t="shared" si="2"/>
        <v>505396.22</v>
      </c>
      <c r="G83" s="33">
        <f t="shared" si="2"/>
        <v>525807.29</v>
      </c>
      <c r="H83" s="33">
        <f t="shared" si="2"/>
        <v>554057.10999999987</v>
      </c>
      <c r="I83" s="33">
        <f t="shared" si="2"/>
        <v>699817.68</v>
      </c>
      <c r="J83" s="33">
        <f t="shared" si="2"/>
        <v>662150.30000000005</v>
      </c>
      <c r="K83" s="33">
        <f t="shared" si="2"/>
        <v>747996.01</v>
      </c>
      <c r="L83" s="33">
        <f t="shared" si="2"/>
        <v>724861.65000000014</v>
      </c>
      <c r="M83" s="33">
        <f t="shared" si="2"/>
        <v>701580.10000000009</v>
      </c>
      <c r="N83" s="34">
        <f>SUM(N63:N82)</f>
        <v>1034919.6699999999</v>
      </c>
      <c r="O83" s="51">
        <f>SUM(O63:O82)</f>
        <v>1006366.4500000001</v>
      </c>
      <c r="P83" s="51">
        <f>SUM(P63:P82)</f>
        <v>831357.01000000013</v>
      </c>
      <c r="Q83" s="51">
        <f>SUM(Q63:Q82)</f>
        <v>782664.47</v>
      </c>
      <c r="R83" s="51">
        <f>SUM(R63:R82)</f>
        <v>0</v>
      </c>
      <c r="S83" s="35"/>
      <c r="T83" s="34"/>
      <c r="U83" s="34"/>
    </row>
    <row r="84" spans="1:21" ht="15" thickTop="1" x14ac:dyDescent="0.3">
      <c r="E84" s="43"/>
      <c r="F84" s="43"/>
      <c r="G84" s="43"/>
      <c r="H84" s="43"/>
      <c r="I84" s="43"/>
      <c r="J84" s="43"/>
      <c r="K84" s="43"/>
      <c r="L84" s="43"/>
      <c r="M84" s="43"/>
      <c r="O84" s="52"/>
      <c r="P84" s="52"/>
      <c r="Q84" s="52"/>
      <c r="R84" s="52"/>
      <c r="U84" s="7"/>
    </row>
    <row r="85" spans="1:21" ht="16.2" thickBot="1" x14ac:dyDescent="0.35">
      <c r="D85" s="26" t="s">
        <v>85</v>
      </c>
      <c r="E85" s="33">
        <f t="shared" ref="E85:M85" si="3">E83+E60+E55+E37+E35</f>
        <v>876433.83</v>
      </c>
      <c r="F85" s="33">
        <f t="shared" si="3"/>
        <v>894494.92999999993</v>
      </c>
      <c r="G85" s="33">
        <f t="shared" si="3"/>
        <v>928740.19000000018</v>
      </c>
      <c r="H85" s="33">
        <f t="shared" si="3"/>
        <v>972514.92999999982</v>
      </c>
      <c r="I85" s="33">
        <f t="shared" si="3"/>
        <v>1146868.6300000001</v>
      </c>
      <c r="J85" s="33">
        <f t="shared" si="3"/>
        <v>1080261.22</v>
      </c>
      <c r="K85" s="33">
        <f t="shared" si="3"/>
        <v>1157374.03</v>
      </c>
      <c r="L85" s="33">
        <f t="shared" si="3"/>
        <v>1189044.1900000002</v>
      </c>
      <c r="M85" s="33">
        <f t="shared" si="3"/>
        <v>1113351.7200000002</v>
      </c>
      <c r="N85" s="33">
        <f>N83+N60+N55+N37+N35</f>
        <v>1509093.7499999995</v>
      </c>
      <c r="O85" s="33">
        <f>O83+O60+O55+O37+O35</f>
        <v>1325206.7599999998</v>
      </c>
      <c r="P85" s="33">
        <f>+P83+P60+P55+P35+P37</f>
        <v>1179089.6600000001</v>
      </c>
      <c r="Q85" s="33">
        <f>+Q83+Q60+Q55+Q35+Q37</f>
        <v>1026681.4299999999</v>
      </c>
      <c r="R85" s="33">
        <f>+R83+R60+R55+R35+R37</f>
        <v>0</v>
      </c>
      <c r="S85" s="47"/>
      <c r="T85" s="33"/>
      <c r="U85" s="33"/>
    </row>
    <row r="86" spans="1:21" ht="15" thickTop="1" x14ac:dyDescent="0.3">
      <c r="E86" s="43"/>
      <c r="F86" s="31"/>
      <c r="G86" s="31"/>
      <c r="H86" s="31"/>
      <c r="I86" s="31"/>
      <c r="J86" s="31"/>
      <c r="K86" s="31"/>
      <c r="L86" s="31"/>
      <c r="M86" s="31"/>
      <c r="N86" s="52"/>
      <c r="O86" s="52"/>
      <c r="P86" s="52"/>
      <c r="Q86" s="52"/>
      <c r="R86" s="52"/>
      <c r="U86" s="7"/>
    </row>
    <row r="87" spans="1:21" ht="16.2" thickBot="1" x14ac:dyDescent="0.35">
      <c r="D87" s="26" t="s">
        <v>86</v>
      </c>
      <c r="E87" s="53">
        <f t="shared" ref="E87:M87" si="4">E28-E85</f>
        <v>-42618.400000000023</v>
      </c>
      <c r="F87" s="53">
        <f t="shared" si="4"/>
        <v>-16032.09999999986</v>
      </c>
      <c r="G87" s="53">
        <f t="shared" si="4"/>
        <v>327130.05000000005</v>
      </c>
      <c r="H87" s="53">
        <f t="shared" si="4"/>
        <v>222265.68000000028</v>
      </c>
      <c r="I87" s="53">
        <f t="shared" si="4"/>
        <v>11455.10999999987</v>
      </c>
      <c r="J87" s="53">
        <f t="shared" si="4"/>
        <v>101356.70000000019</v>
      </c>
      <c r="K87" s="53">
        <f t="shared" si="4"/>
        <v>-34082.519999999786</v>
      </c>
      <c r="L87" s="53">
        <f t="shared" si="4"/>
        <v>-144209.81000000017</v>
      </c>
      <c r="M87" s="53">
        <f t="shared" si="4"/>
        <v>-52187.250000000466</v>
      </c>
      <c r="N87" s="53">
        <f>N28-N85</f>
        <v>-354396.62999999966</v>
      </c>
      <c r="O87" s="53">
        <f>O28-O85</f>
        <v>-158154.01999999979</v>
      </c>
      <c r="P87" s="53">
        <f>P28-P85</f>
        <v>89763.189999999944</v>
      </c>
      <c r="Q87" s="53">
        <f>Q28-Q85</f>
        <v>88393.709999999963</v>
      </c>
      <c r="R87" s="53">
        <f>R28-R85</f>
        <v>0</v>
      </c>
      <c r="S87" s="54"/>
      <c r="T87" s="53"/>
      <c r="U87" s="53"/>
    </row>
    <row r="88" spans="1:21" ht="15" thickTop="1" x14ac:dyDescent="0.3"/>
    <row r="90" spans="1:21" x14ac:dyDescent="0.3">
      <c r="A90" s="55"/>
      <c r="B90" s="55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5"/>
    </row>
  </sheetData>
  <mergeCells count="1">
    <mergeCell ref="B32:D3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</dc:creator>
  <cp:lastModifiedBy>Therese</cp:lastModifiedBy>
  <dcterms:created xsi:type="dcterms:W3CDTF">2014-02-23T03:24:46Z</dcterms:created>
  <dcterms:modified xsi:type="dcterms:W3CDTF">2014-02-23T03:25:29Z</dcterms:modified>
</cp:coreProperties>
</file>