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965"/>
  </bookViews>
  <sheets>
    <sheet name="Upload for web" sheetId="1" r:id="rId1"/>
  </sheets>
  <externalReferences>
    <externalReference r:id="rId2"/>
    <externalReference r:id="rId3"/>
  </externalReferences>
  <definedNames>
    <definedName name="a">#REF!</definedName>
    <definedName name="multiplier">#REF!</definedName>
    <definedName name="_xlnm.Print_Titles">#REF!</definedName>
  </definedNames>
  <calcPr calcId="125725"/>
</workbook>
</file>

<file path=xl/calcChain.xml><?xml version="1.0" encoding="utf-8"?>
<calcChain xmlns="http://schemas.openxmlformats.org/spreadsheetml/2006/main">
  <c r="M82" i="1"/>
  <c r="L82"/>
  <c r="K82"/>
  <c r="K84" s="1"/>
  <c r="K86" s="1"/>
  <c r="J82"/>
  <c r="I82"/>
  <c r="H82"/>
  <c r="G82"/>
  <c r="F82"/>
  <c r="E82"/>
  <c r="N81"/>
  <c r="N80"/>
  <c r="N79"/>
  <c r="N78"/>
  <c r="N77"/>
  <c r="N76"/>
  <c r="N74"/>
  <c r="N73"/>
  <c r="N72"/>
  <c r="N71"/>
  <c r="N70"/>
  <c r="N69"/>
  <c r="N68"/>
  <c r="N67"/>
  <c r="N66"/>
  <c r="N65"/>
  <c r="N64"/>
  <c r="N63"/>
  <c r="N62"/>
  <c r="N58"/>
  <c r="N57"/>
  <c r="M54"/>
  <c r="M84" s="1"/>
  <c r="M86" s="1"/>
  <c r="L54"/>
  <c r="K54"/>
  <c r="J54"/>
  <c r="J84" s="1"/>
  <c r="J86" s="1"/>
  <c r="I54"/>
  <c r="I84" s="1"/>
  <c r="I86" s="1"/>
  <c r="H54"/>
  <c r="G54"/>
  <c r="F54"/>
  <c r="F84" s="1"/>
  <c r="F86" s="1"/>
  <c r="E54"/>
  <c r="E84" s="1"/>
  <c r="E86" s="1"/>
  <c r="N53"/>
  <c r="N51"/>
  <c r="N49"/>
  <c r="N48"/>
  <c r="N47"/>
  <c r="N46"/>
  <c r="N45"/>
  <c r="N43"/>
  <c r="N42"/>
  <c r="N40"/>
  <c r="N37"/>
  <c r="N34"/>
  <c r="N33"/>
  <c r="N32"/>
  <c r="N25"/>
  <c r="N24"/>
  <c r="N22"/>
  <c r="N20"/>
  <c r="N19"/>
  <c r="N18"/>
  <c r="N14"/>
  <c r="N13"/>
  <c r="N12"/>
  <c r="N11"/>
  <c r="N10"/>
  <c r="N9"/>
  <c r="N8"/>
  <c r="N7"/>
  <c r="L84" l="1"/>
  <c r="L86" s="1"/>
  <c r="G84"/>
  <c r="G86" s="1"/>
  <c r="H84"/>
  <c r="H86" s="1"/>
  <c r="N82"/>
  <c r="N15"/>
  <c r="N26"/>
  <c r="N28" s="1"/>
  <c r="N59"/>
  <c r="N54"/>
  <c r="N84" l="1"/>
  <c r="N86"/>
</calcChain>
</file>

<file path=xl/comments1.xml><?xml version="1.0" encoding="utf-8"?>
<comments xmlns="http://schemas.openxmlformats.org/spreadsheetml/2006/main">
  <authors>
    <author>Thomas Bilodeau</author>
  </authors>
  <commentList>
    <comment ref="G81" authorId="0">
      <text>
        <r>
          <rPr>
            <b/>
            <sz val="8"/>
            <color indexed="81"/>
            <rFont val="Tahoma"/>
            <family val="2"/>
          </rPr>
          <t>s/b $11K in 2002</t>
        </r>
      </text>
    </comment>
  </commentList>
</comments>
</file>

<file path=xl/sharedStrings.xml><?xml version="1.0" encoding="utf-8"?>
<sst xmlns="http://schemas.openxmlformats.org/spreadsheetml/2006/main" count="97" uniqueCount="89">
  <si>
    <t>SOCIETY FOR CREATIVE ANACHRONISM INC.</t>
  </si>
  <si>
    <t>Actuals</t>
  </si>
  <si>
    <t>Actual</t>
  </si>
  <si>
    <t xml:space="preserve">Actual </t>
  </si>
  <si>
    <t>Budget</t>
  </si>
  <si>
    <t>REVENUES</t>
  </si>
  <si>
    <t>2001</t>
  </si>
  <si>
    <t>2002</t>
  </si>
  <si>
    <t>2003</t>
  </si>
  <si>
    <t>2004</t>
  </si>
  <si>
    <t>2005</t>
  </si>
  <si>
    <t xml:space="preserve">2006 </t>
  </si>
  <si>
    <t>2007</t>
  </si>
  <si>
    <t>2008</t>
  </si>
  <si>
    <t>2009</t>
  </si>
  <si>
    <t>Thru November 2011</t>
  </si>
  <si>
    <t>MEMBERSHIP REVENUES</t>
  </si>
  <si>
    <t>Membership fees from all classes of membership in SCA. Inc.  &amp; Affliates</t>
  </si>
  <si>
    <t xml:space="preserve">T.I. subscriptions income - purchased separately. </t>
  </si>
  <si>
    <t xml:space="preserve">C.A. subscriptions income - purchased separately. </t>
  </si>
  <si>
    <t xml:space="preserve">Board Minutes subscriptions income - purchased separately. </t>
  </si>
  <si>
    <t>Additional /optional 3rd class postage.</t>
  </si>
  <si>
    <t>Postage differential from upgrades  to 1st class mail for all subscriptions.</t>
  </si>
  <si>
    <t>Donations</t>
  </si>
  <si>
    <t>Non Member Surcharge Fees</t>
  </si>
  <si>
    <t>SUBTOTAL: MEMBERSHIP RELATED REVENUE</t>
  </si>
  <si>
    <t>OTHER REVENUE</t>
  </si>
  <si>
    <t>SCA Stock Clerk inventory sales income.</t>
  </si>
  <si>
    <t>Income from sales of advertising space in T.I.</t>
  </si>
  <si>
    <t>Income from Additionally Insured certificates purchased by branches.</t>
  </si>
  <si>
    <t>Income from sales of SCA branded e-mail addresses. (Known World Mail)</t>
  </si>
  <si>
    <t>Interest/Dividend Income</t>
  </si>
  <si>
    <t>Revenues for lawsuit recovery on lawsuits where money is owed to the SCA.</t>
  </si>
  <si>
    <t>Loss due to bounced checks.</t>
  </si>
  <si>
    <t>Unrealized gain/losses, Gain/Loss Sale of Stock, Investment fees</t>
  </si>
  <si>
    <t>SUBTOTAL: OTHER REVENUES</t>
  </si>
  <si>
    <t>TOTAL REVENUES</t>
  </si>
  <si>
    <t>EXPENDITURES</t>
  </si>
  <si>
    <t>SUBSCRIPTION RELATED EXPENSES</t>
  </si>
  <si>
    <t>Kingdom newsletter stipends paid to kingdoms.</t>
  </si>
  <si>
    <t>Tournaments Illuminated</t>
  </si>
  <si>
    <t>Compleat Anachronist</t>
  </si>
  <si>
    <t>SUTOTAL: SUBSCRIPTION RELATED EXPENSES</t>
  </si>
  <si>
    <t>STOCK CLERK EXPENSES</t>
  </si>
  <si>
    <t>CORPORATE/SOCIETY OFFICER EXPENSES</t>
  </si>
  <si>
    <t>President - office/travel expenses</t>
  </si>
  <si>
    <t>Marketing Deputy</t>
  </si>
  <si>
    <t>Treasurer - office/travel expenses</t>
  </si>
  <si>
    <t>Society Seneschal - Office/travel expenses</t>
  </si>
  <si>
    <t>Executive Assistant - Office/Travel expenses</t>
  </si>
  <si>
    <t>Society Exchequer - Office/Travel expenses</t>
  </si>
  <si>
    <t>Chronicler - Office/Travel expenses</t>
  </si>
  <si>
    <t>Marshal - Office/Travel expenses</t>
  </si>
  <si>
    <t>Arts &amp; Sciences - Office/Travel expenses</t>
  </si>
  <si>
    <t>Laurel</t>
  </si>
  <si>
    <t>Librarian/Archivist - Office/Travel expenses</t>
  </si>
  <si>
    <t>Chirurgeon - Office/Travel expenses</t>
  </si>
  <si>
    <t>Chief Technology Officer - Office/Travel expenses</t>
  </si>
  <si>
    <t>Officer retreats and strategic planning sessions.</t>
  </si>
  <si>
    <t>SUBTOTAL: CORPORATE/SOCIETY OFFICER EXPENSES</t>
  </si>
  <si>
    <t>BOARD OF DIRECTORS EXPENSES</t>
  </si>
  <si>
    <t>BoD meetings, including travel, meals, hotel, conference calls</t>
  </si>
  <si>
    <t>Board Members - General expenses:Telephone, office supplies, postage, travel</t>
  </si>
  <si>
    <t>SUBTOTAL: BOARD OF DIRECTERS</t>
  </si>
  <si>
    <t>CORPRATE OFFICE EXPENSES</t>
  </si>
  <si>
    <t xml:space="preserve">Salaries, stipends, payroll taxes, employee benefits, etc. </t>
  </si>
  <si>
    <t>Corporate rent, utilities, telephone</t>
  </si>
  <si>
    <t xml:space="preserve">Office supplies, office equipment, maintainance contracts </t>
  </si>
  <si>
    <t xml:space="preserve">Corporate office printing expenses.  Membership cards, renewal notices, etc..  </t>
  </si>
  <si>
    <t>Corporate office postage expenses.  Membership cards, renewal notices, etc.</t>
  </si>
  <si>
    <t xml:space="preserve">Local travel for the corporate office. </t>
  </si>
  <si>
    <t>Bank/Credit Card fees</t>
  </si>
  <si>
    <t>Corporate Licensing fees required to register to do business in other states..</t>
  </si>
  <si>
    <t>Corporate Office property taxes.</t>
  </si>
  <si>
    <t>Miscellaneous Expenses</t>
  </si>
  <si>
    <t xml:space="preserve">Legal services </t>
  </si>
  <si>
    <t>Grant Writing Committee</t>
  </si>
  <si>
    <t>2010 SCA Census Project</t>
  </si>
  <si>
    <t>Bone Book Purchases</t>
  </si>
  <si>
    <t>Background Checks</t>
  </si>
  <si>
    <t>Computer hardware, software, database management, comuter systems support, web hosting</t>
  </si>
  <si>
    <t>Accounting &amp; bookkeeping services, Internal controls/audits</t>
  </si>
  <si>
    <t>To perform risk management audits at major events</t>
  </si>
  <si>
    <t>Insurance - General, Equestrian, Property, International, additional insurance certificates</t>
  </si>
  <si>
    <t>Capital Expenditures - Computer Hardware</t>
  </si>
  <si>
    <t>SUBTOTAL: CORPORATE OFFICE EXPENSES</t>
  </si>
  <si>
    <t>TOTAL EXPENDITURES</t>
  </si>
  <si>
    <t>NET INCOME/LOSS</t>
  </si>
  <si>
    <t>2011 Budget versus Actual through November 2011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</si>
</sst>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#,##0;[Red]#,##0&quot;-&quot;"/>
    <numFmt numFmtId="167" formatCode="#,##0.00;[Red]#,##0.00&quot;-&quot;"/>
    <numFmt numFmtId="168" formatCode="0.00_)"/>
    <numFmt numFmtId="169" formatCode="&quot;f.&quot;\ #,##0_-;[Red]&quot;f.&quot;\ #,##0\-"/>
    <numFmt numFmtId="170" formatCode="&quot;f.&quot;\ #,##0.00_-;[Red]&quot;f.&quot;\ #,##0.00\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i/>
      <sz val="16"/>
      <name val="Helv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8" fontId="11" fillId="4" borderId="0" applyNumberFormat="0" applyBorder="0" applyAlignment="0" applyProtection="0"/>
    <xf numFmtId="10" fontId="11" fillId="5" borderId="4" applyNumberFormat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/>
    <xf numFmtId="0" fontId="10" fillId="0" borderId="0"/>
    <xf numFmtId="10" fontId="10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</cellStyleXfs>
  <cellXfs count="56">
    <xf numFmtId="0" fontId="0" fillId="0" borderId="0" xfId="0"/>
    <xf numFmtId="40" fontId="3" fillId="0" borderId="0" xfId="2" applyNumberFormat="1" applyFont="1" applyFill="1" applyBorder="1" applyAlignment="1"/>
    <xf numFmtId="40" fontId="4" fillId="0" borderId="0" xfId="2" applyNumberFormat="1" applyFont="1" applyFill="1" applyBorder="1" applyAlignment="1"/>
    <xf numFmtId="40" fontId="5" fillId="0" borderId="0" xfId="3" applyNumberFormat="1" applyFont="1" applyFill="1" applyBorder="1"/>
    <xf numFmtId="0" fontId="5" fillId="0" borderId="0" xfId="2" quotePrefix="1" applyFont="1" applyFill="1" applyBorder="1" applyAlignment="1">
      <alignment horizontal="left" wrapText="1"/>
    </xf>
    <xf numFmtId="0" fontId="5" fillId="0" borderId="0" xfId="2" applyFont="1" applyFill="1" applyBorder="1" applyAlignment="1">
      <alignment wrapText="1"/>
    </xf>
    <xf numFmtId="40" fontId="5" fillId="0" borderId="0" xfId="2" applyNumberFormat="1" applyFont="1" applyFill="1" applyBorder="1"/>
    <xf numFmtId="0" fontId="1" fillId="0" borderId="0" xfId="2"/>
    <xf numFmtId="0" fontId="1" fillId="2" borderId="0" xfId="2" applyFill="1"/>
    <xf numFmtId="40" fontId="3" fillId="0" borderId="0" xfId="3" applyNumberFormat="1" applyFont="1" applyFill="1" applyBorder="1" applyAlignment="1"/>
    <xf numFmtId="40" fontId="4" fillId="0" borderId="0" xfId="3" applyNumberFormat="1" applyFont="1" applyFill="1" applyBorder="1" applyAlignment="1"/>
    <xf numFmtId="164" fontId="4" fillId="0" borderId="0" xfId="3" quotePrefix="1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 wrapText="1"/>
    </xf>
    <xf numFmtId="40" fontId="5" fillId="0" borderId="0" xfId="2" applyNumberFormat="1" applyFont="1" applyFill="1" applyBorder="1" applyAlignment="1"/>
    <xf numFmtId="40" fontId="4" fillId="0" borderId="0" xfId="3" applyNumberFormat="1" applyFont="1" applyFill="1" applyBorder="1" applyAlignment="1">
      <alignment horizontal="center"/>
    </xf>
    <xf numFmtId="40" fontId="4" fillId="0" borderId="0" xfId="3" applyNumberFormat="1" applyFont="1" applyFill="1" applyBorder="1" applyAlignment="1">
      <alignment horizontal="center" wrapText="1"/>
    </xf>
    <xf numFmtId="49" fontId="4" fillId="0" borderId="0" xfId="2" applyNumberFormat="1" applyFont="1" applyFill="1" applyBorder="1" applyAlignment="1">
      <alignment horizontal="center" wrapText="1"/>
    </xf>
    <xf numFmtId="0" fontId="2" fillId="0" borderId="0" xfId="2" applyFont="1" applyAlignment="1">
      <alignment horizontal="center"/>
    </xf>
    <xf numFmtId="40" fontId="6" fillId="0" borderId="1" xfId="2" applyNumberFormat="1" applyFont="1" applyFill="1" applyBorder="1" applyAlignment="1"/>
    <xf numFmtId="40" fontId="4" fillId="0" borderId="1" xfId="2" applyNumberFormat="1" applyFont="1" applyFill="1" applyBorder="1" applyAlignment="1"/>
    <xf numFmtId="49" fontId="4" fillId="0" borderId="0" xfId="2" applyNumberFormat="1" applyFont="1" applyFill="1" applyBorder="1" applyAlignment="1">
      <alignment horizontal="center"/>
    </xf>
    <xf numFmtId="49" fontId="4" fillId="0" borderId="0" xfId="2" quotePrefix="1" applyNumberFormat="1" applyFont="1" applyFill="1" applyBorder="1" applyAlignment="1">
      <alignment horizontal="center"/>
    </xf>
    <xf numFmtId="40" fontId="6" fillId="0" borderId="0" xfId="2" applyNumberFormat="1" applyFont="1" applyFill="1" applyBorder="1" applyAlignment="1"/>
    <xf numFmtId="40" fontId="4" fillId="0" borderId="0" xfId="3" applyNumberFormat="1" applyFont="1" applyFill="1" applyBorder="1"/>
    <xf numFmtId="0" fontId="5" fillId="0" borderId="0" xfId="2" applyFont="1" applyFill="1" applyBorder="1"/>
    <xf numFmtId="0" fontId="4" fillId="0" borderId="0" xfId="2" applyFont="1" applyFill="1" applyBorder="1"/>
    <xf numFmtId="40" fontId="5" fillId="0" borderId="0" xfId="2" applyNumberFormat="1" applyFont="1" applyFill="1" applyBorder="1" applyAlignment="1" applyProtection="1"/>
    <xf numFmtId="43" fontId="5" fillId="0" borderId="0" xfId="1" applyFont="1" applyFill="1" applyBorder="1"/>
    <xf numFmtId="40" fontId="1" fillId="0" borderId="0" xfId="2" applyNumberFormat="1"/>
    <xf numFmtId="40" fontId="1" fillId="2" borderId="0" xfId="2" applyNumberFormat="1" applyFill="1"/>
    <xf numFmtId="40" fontId="5" fillId="0" borderId="0" xfId="2" quotePrefix="1" applyNumberFormat="1" applyFont="1" applyFill="1" applyBorder="1" applyAlignment="1"/>
    <xf numFmtId="43" fontId="4" fillId="0" borderId="2" xfId="1" applyFont="1" applyFill="1" applyBorder="1"/>
    <xf numFmtId="43" fontId="4" fillId="3" borderId="2" xfId="1" applyFont="1" applyFill="1" applyBorder="1"/>
    <xf numFmtId="40" fontId="2" fillId="0" borderId="2" xfId="2" applyNumberFormat="1" applyFont="1" applyBorder="1"/>
    <xf numFmtId="40" fontId="2" fillId="2" borderId="2" xfId="2" applyNumberFormat="1" applyFont="1" applyFill="1" applyBorder="1"/>
    <xf numFmtId="43" fontId="1" fillId="2" borderId="0" xfId="1" applyFill="1"/>
    <xf numFmtId="43" fontId="1" fillId="0" borderId="0" xfId="1"/>
    <xf numFmtId="40" fontId="1" fillId="0" borderId="0" xfId="2" applyNumberFormat="1" applyBorder="1"/>
    <xf numFmtId="43" fontId="1" fillId="2" borderId="0" xfId="1" applyFill="1" applyBorder="1"/>
    <xf numFmtId="0" fontId="1" fillId="0" borderId="0" xfId="2" applyBorder="1"/>
    <xf numFmtId="43" fontId="4" fillId="0" borderId="3" xfId="1" applyFont="1" applyFill="1" applyBorder="1"/>
    <xf numFmtId="40" fontId="2" fillId="0" borderId="3" xfId="2" applyNumberFormat="1" applyFont="1" applyBorder="1"/>
    <xf numFmtId="40" fontId="2" fillId="2" borderId="3" xfId="2" applyNumberFormat="1" applyFont="1" applyFill="1" applyBorder="1"/>
    <xf numFmtId="43" fontId="4" fillId="0" borderId="0" xfId="1" applyFont="1" applyFill="1" applyBorder="1"/>
    <xf numFmtId="40" fontId="5" fillId="0" borderId="1" xfId="2" applyNumberFormat="1" applyFont="1" applyFill="1" applyBorder="1" applyAlignment="1"/>
    <xf numFmtId="43" fontId="4" fillId="2" borderId="2" xfId="1" applyFont="1" applyFill="1" applyBorder="1"/>
    <xf numFmtId="40" fontId="7" fillId="0" borderId="0" xfId="2" applyNumberFormat="1" applyFont="1" applyFill="1" applyBorder="1" applyAlignment="1"/>
    <xf numFmtId="0" fontId="5" fillId="0" borderId="0" xfId="2" applyFont="1" applyFill="1" applyBorder="1" applyAlignment="1"/>
    <xf numFmtId="0" fontId="1" fillId="0" borderId="0" xfId="2" applyFill="1"/>
    <xf numFmtId="40" fontId="5" fillId="0" borderId="2" xfId="3" applyNumberFormat="1" applyFont="1" applyFill="1" applyBorder="1"/>
    <xf numFmtId="40" fontId="5" fillId="2" borderId="2" xfId="3" applyNumberFormat="1" applyFont="1" applyFill="1" applyBorder="1"/>
    <xf numFmtId="0" fontId="8" fillId="0" borderId="0" xfId="2" applyFont="1"/>
    <xf numFmtId="40" fontId="8" fillId="0" borderId="0" xfId="2" applyNumberFormat="1" applyFont="1"/>
    <xf numFmtId="0" fontId="2" fillId="2" borderId="0" xfId="2" applyFont="1" applyFill="1" applyAlignment="1">
      <alignment horizontal="center"/>
    </xf>
    <xf numFmtId="0" fontId="2" fillId="2" borderId="0" xfId="2" applyFont="1" applyFill="1"/>
    <xf numFmtId="0" fontId="2" fillId="0" borderId="0" xfId="2" applyFont="1"/>
  </cellXfs>
  <cellStyles count="16">
    <cellStyle name="Comma" xfId="1" builtinId="3"/>
    <cellStyle name="Comma 2" xfId="4"/>
    <cellStyle name="Comma 2 2" xfId="5"/>
    <cellStyle name="Currency 2" xfId="3"/>
    <cellStyle name="Grey" xfId="6"/>
    <cellStyle name="Input [yellow]" xfId="7"/>
    <cellStyle name="Komma [0]_laroux" xfId="8"/>
    <cellStyle name="Komma_laroux" xfId="9"/>
    <cellStyle name="Normal" xfId="0" builtinId="0"/>
    <cellStyle name="Normal - Style1" xfId="10"/>
    <cellStyle name="Normal 2" xfId="11"/>
    <cellStyle name="Normal 3" xfId="2"/>
    <cellStyle name="Percent [2]" xfId="12"/>
    <cellStyle name="Standaard_laroux" xfId="13"/>
    <cellStyle name="Valuta [0]_laroux" xfId="14"/>
    <cellStyle name="Valuta_laroux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%20Working%20Budget_Approved_as_of_1-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SCA/Corporate/Treasurer/Budgets/Monthly%20reports%20by%20ye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t #"/>
      <sheetName val="2011 Budget worksheet"/>
      <sheetName val="2011 Monthly"/>
      <sheetName val="2010 Monthly "/>
      <sheetName val="variance"/>
      <sheetName val="Input"/>
      <sheetName val="for 2012"/>
      <sheetName val="for 2011"/>
      <sheetName val="lease"/>
      <sheetName val="for 2010"/>
      <sheetName val="for 2009"/>
      <sheetName val="For Renee"/>
      <sheetName val="Upload for web"/>
      <sheetName val="Budget vs Projected"/>
      <sheetName val="rates increased"/>
      <sheetName val="legal"/>
      <sheetName val="Sheet1"/>
    </sheetNames>
    <sheetDataSet>
      <sheetData sheetId="0"/>
      <sheetData sheetId="1"/>
      <sheetData sheetId="2"/>
      <sheetData sheetId="3">
        <row r="7">
          <cell r="O7">
            <v>71317.440000000002</v>
          </cell>
        </row>
        <row r="8">
          <cell r="O8">
            <v>763044.75</v>
          </cell>
        </row>
        <row r="9">
          <cell r="O9">
            <v>4997</v>
          </cell>
        </row>
        <row r="10">
          <cell r="O10">
            <v>36</v>
          </cell>
        </row>
        <row r="11">
          <cell r="O11">
            <v>447</v>
          </cell>
        </row>
        <row r="12">
          <cell r="O12">
            <v>0</v>
          </cell>
        </row>
        <row r="13">
          <cell r="O13">
            <v>34045</v>
          </cell>
        </row>
        <row r="14">
          <cell r="O14">
            <v>29725</v>
          </cell>
        </row>
        <row r="15">
          <cell r="O15">
            <v>1485</v>
          </cell>
        </row>
        <row r="16">
          <cell r="O16">
            <v>5010</v>
          </cell>
        </row>
        <row r="17">
          <cell r="O17">
            <v>1775</v>
          </cell>
        </row>
        <row r="18">
          <cell r="O18">
            <v>1305</v>
          </cell>
        </row>
        <row r="19">
          <cell r="O19">
            <v>114635.41</v>
          </cell>
        </row>
        <row r="29">
          <cell r="O29">
            <v>48535.88</v>
          </cell>
        </row>
        <row r="32">
          <cell r="O32">
            <v>4013.3</v>
          </cell>
        </row>
        <row r="33">
          <cell r="O33">
            <v>30570</v>
          </cell>
        </row>
        <row r="35">
          <cell r="O35">
            <v>54.9</v>
          </cell>
        </row>
        <row r="36">
          <cell r="O36">
            <v>9245.82</v>
          </cell>
        </row>
        <row r="40">
          <cell r="O40">
            <v>-166</v>
          </cell>
        </row>
        <row r="47">
          <cell r="O47">
            <v>227293.27999999997</v>
          </cell>
        </row>
        <row r="62">
          <cell r="O62">
            <v>33658.460000000006</v>
          </cell>
        </row>
        <row r="72">
          <cell r="O72">
            <v>53938.879999999997</v>
          </cell>
        </row>
        <row r="89">
          <cell r="O89">
            <v>36811.4</v>
          </cell>
        </row>
        <row r="98">
          <cell r="O98">
            <v>625.06999999999994</v>
          </cell>
        </row>
        <row r="102">
          <cell r="O102">
            <v>22.69</v>
          </cell>
        </row>
        <row r="103">
          <cell r="O103">
            <v>951.05000000000007</v>
          </cell>
        </row>
        <row r="106">
          <cell r="O106">
            <v>9583.32</v>
          </cell>
        </row>
        <row r="116">
          <cell r="O116">
            <v>41.76</v>
          </cell>
        </row>
        <row r="117">
          <cell r="O117">
            <v>95.39</v>
          </cell>
        </row>
        <row r="119">
          <cell r="O119">
            <v>5502</v>
          </cell>
        </row>
        <row r="123">
          <cell r="O123">
            <v>41.4</v>
          </cell>
        </row>
        <row r="124">
          <cell r="O124">
            <v>1598.0800000000002</v>
          </cell>
        </row>
        <row r="127">
          <cell r="O127">
            <v>25436.25</v>
          </cell>
        </row>
        <row r="151">
          <cell r="O151">
            <v>56.25</v>
          </cell>
        </row>
        <row r="152">
          <cell r="O152">
            <v>1145.3700000000001</v>
          </cell>
        </row>
        <row r="154">
          <cell r="O154">
            <v>12790.32</v>
          </cell>
        </row>
        <row r="161">
          <cell r="O161">
            <v>34.75</v>
          </cell>
        </row>
        <row r="167">
          <cell r="O167">
            <v>32</v>
          </cell>
        </row>
        <row r="173">
          <cell r="O173">
            <v>1365.6000000000001</v>
          </cell>
        </row>
        <row r="179">
          <cell r="O179">
            <v>1297.5900000000001</v>
          </cell>
        </row>
        <row r="191">
          <cell r="O191">
            <v>1298.95</v>
          </cell>
        </row>
        <row r="203">
          <cell r="O203">
            <v>12909.78</v>
          </cell>
        </row>
        <row r="213">
          <cell r="O213">
            <v>100956.33000000002</v>
          </cell>
        </row>
        <row r="223">
          <cell r="O223">
            <v>210063.67000000004</v>
          </cell>
        </row>
        <row r="226">
          <cell r="O226">
            <v>53266.349999999991</v>
          </cell>
        </row>
        <row r="227">
          <cell r="O227">
            <v>3266.0600000000004</v>
          </cell>
        </row>
        <row r="228">
          <cell r="O228">
            <v>6651.9000000000005</v>
          </cell>
        </row>
        <row r="229">
          <cell r="O229">
            <v>0</v>
          </cell>
        </row>
        <row r="230">
          <cell r="O230">
            <v>10930.56</v>
          </cell>
        </row>
        <row r="231">
          <cell r="O231">
            <v>581.28</v>
          </cell>
        </row>
        <row r="232">
          <cell r="O232">
            <v>22116.19</v>
          </cell>
        </row>
        <row r="235">
          <cell r="O235">
            <v>48165.9</v>
          </cell>
        </row>
        <row r="236">
          <cell r="O236">
            <v>23285.65</v>
          </cell>
        </row>
        <row r="237">
          <cell r="O237">
            <v>200</v>
          </cell>
        </row>
        <row r="238">
          <cell r="O238">
            <v>43977.349999999991</v>
          </cell>
        </row>
        <row r="239">
          <cell r="O239">
            <v>24269.18</v>
          </cell>
        </row>
        <row r="240">
          <cell r="O240">
            <v>135.86000000000001</v>
          </cell>
        </row>
        <row r="241">
          <cell r="O241">
            <v>0</v>
          </cell>
        </row>
        <row r="242">
          <cell r="O242">
            <v>0</v>
          </cell>
        </row>
        <row r="246">
          <cell r="O246">
            <v>11237.59</v>
          </cell>
        </row>
        <row r="247">
          <cell r="O247">
            <v>265756.24</v>
          </cell>
        </row>
        <row r="248">
          <cell r="O248">
            <v>863.44</v>
          </cell>
        </row>
        <row r="249">
          <cell r="O249">
            <v>3469.82</v>
          </cell>
        </row>
        <row r="250">
          <cell r="O250">
            <v>3759.8799999999997</v>
          </cell>
        </row>
        <row r="253">
          <cell r="O253">
            <v>32442.75</v>
          </cell>
        </row>
        <row r="254">
          <cell r="O254">
            <v>6721.27</v>
          </cell>
        </row>
        <row r="255">
          <cell r="O255">
            <v>6774.1</v>
          </cell>
        </row>
        <row r="256">
          <cell r="O256">
            <v>0</v>
          </cell>
        </row>
        <row r="257">
          <cell r="O257">
            <v>2425</v>
          </cell>
        </row>
        <row r="258">
          <cell r="O258">
            <v>5055</v>
          </cell>
        </row>
        <row r="259">
          <cell r="O259">
            <v>867.01</v>
          </cell>
        </row>
        <row r="260">
          <cell r="O260">
            <v>858.74</v>
          </cell>
        </row>
        <row r="262">
          <cell r="O262">
            <v>4073.25</v>
          </cell>
        </row>
        <row r="275">
          <cell r="O275">
            <v>184287</v>
          </cell>
        </row>
        <row r="278">
          <cell r="O278">
            <v>6106.74</v>
          </cell>
        </row>
        <row r="279">
          <cell r="O279">
            <v>7625.5499999999993</v>
          </cell>
        </row>
        <row r="282">
          <cell r="O282">
            <v>55196.75</v>
          </cell>
        </row>
        <row r="283">
          <cell r="O283">
            <v>-12950.58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thly 2003"/>
      <sheetName val="Monthly 20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E1" zoomScale="80" zoomScaleNormal="80" workbookViewId="0">
      <selection activeCell="O7" sqref="O7"/>
    </sheetView>
  </sheetViews>
  <sheetFormatPr defaultRowHeight="15"/>
  <cols>
    <col min="1" max="3" width="8.7109375" style="13" customWidth="1"/>
    <col min="4" max="4" width="37.42578125" style="13" customWidth="1"/>
    <col min="5" max="6" width="13.7109375" style="3" customWidth="1"/>
    <col min="7" max="10" width="15.7109375" style="3" customWidth="1"/>
    <col min="11" max="11" width="15.140625" style="24" customWidth="1"/>
    <col min="12" max="13" width="15.7109375" style="24" customWidth="1"/>
    <col min="14" max="14" width="15.7109375" style="7" customWidth="1"/>
    <col min="15" max="15" width="15.7109375" style="8" bestFit="1" customWidth="1"/>
    <col min="16" max="16" width="20.140625" style="7" bestFit="1" customWidth="1"/>
    <col min="17" max="16384" width="9.140625" style="7"/>
  </cols>
  <sheetData>
    <row r="1" spans="1:16" ht="18">
      <c r="A1" s="1" t="s">
        <v>0</v>
      </c>
      <c r="B1" s="2"/>
      <c r="C1" s="2"/>
      <c r="D1" s="2"/>
      <c r="J1" s="4"/>
      <c r="K1" s="5"/>
      <c r="L1" s="5"/>
      <c r="M1" s="6"/>
    </row>
    <row r="2" spans="1:16" ht="18">
      <c r="A2" s="9" t="s">
        <v>88</v>
      </c>
      <c r="B2" s="10"/>
      <c r="C2" s="10"/>
      <c r="D2" s="10"/>
      <c r="F2" s="11"/>
      <c r="G2" s="11"/>
      <c r="H2" s="11"/>
      <c r="I2" s="11"/>
      <c r="K2" s="12"/>
      <c r="L2" s="12"/>
      <c r="M2" s="6"/>
    </row>
    <row r="3" spans="1:16"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5" t="s">
        <v>2</v>
      </c>
      <c r="K3" s="14" t="s">
        <v>2</v>
      </c>
      <c r="L3" s="14" t="s">
        <v>2</v>
      </c>
      <c r="M3" s="14" t="s">
        <v>3</v>
      </c>
      <c r="N3" s="17" t="s">
        <v>2</v>
      </c>
      <c r="O3" s="53" t="s">
        <v>4</v>
      </c>
      <c r="P3" s="17" t="s">
        <v>2</v>
      </c>
    </row>
    <row r="4" spans="1:16" ht="16.5" thickBot="1">
      <c r="A4" s="18" t="s">
        <v>5</v>
      </c>
      <c r="B4" s="19"/>
      <c r="C4" s="19"/>
      <c r="D4" s="2"/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  <c r="K4" s="16" t="s">
        <v>12</v>
      </c>
      <c r="L4" s="16" t="s">
        <v>13</v>
      </c>
      <c r="M4" s="16" t="s">
        <v>14</v>
      </c>
      <c r="N4" s="17">
        <v>2010</v>
      </c>
      <c r="O4" s="53">
        <v>2011</v>
      </c>
      <c r="P4" s="17">
        <v>2011</v>
      </c>
    </row>
    <row r="5" spans="1:16" ht="15.75">
      <c r="A5" s="22"/>
      <c r="B5" s="2"/>
      <c r="C5" s="2"/>
      <c r="D5" s="2"/>
      <c r="E5" s="20"/>
      <c r="F5" s="20"/>
      <c r="G5" s="20"/>
      <c r="H5" s="20"/>
      <c r="I5" s="20"/>
      <c r="J5" s="21"/>
      <c r="K5" s="16"/>
      <c r="L5" s="16"/>
      <c r="M5" s="16"/>
      <c r="O5" s="54"/>
      <c r="P5" s="55" t="s">
        <v>15</v>
      </c>
    </row>
    <row r="6" spans="1:16" ht="15.75">
      <c r="A6" s="22" t="s">
        <v>16</v>
      </c>
      <c r="E6" s="23"/>
      <c r="F6" s="23"/>
      <c r="G6" s="23"/>
      <c r="H6" s="23"/>
      <c r="I6" s="23"/>
      <c r="J6" s="23"/>
      <c r="M6" s="25"/>
    </row>
    <row r="7" spans="1:16">
      <c r="A7" s="2"/>
      <c r="B7" s="26" t="s">
        <v>17</v>
      </c>
      <c r="C7" s="26"/>
      <c r="D7" s="26"/>
      <c r="E7" s="27">
        <v>750701.2</v>
      </c>
      <c r="F7" s="27">
        <v>797065.66</v>
      </c>
      <c r="G7" s="27">
        <v>969297.52</v>
      </c>
      <c r="H7" s="27">
        <v>850037.11</v>
      </c>
      <c r="I7" s="27">
        <v>837607.82</v>
      </c>
      <c r="J7" s="27">
        <v>869160.49</v>
      </c>
      <c r="K7" s="27">
        <v>832755.2300000001</v>
      </c>
      <c r="L7" s="27">
        <v>787153.65999999992</v>
      </c>
      <c r="M7" s="27">
        <v>792469.84999999986</v>
      </c>
      <c r="N7" s="28">
        <f>SUM('[1]2010 Monthly '!O7:O12)</f>
        <v>839842.19</v>
      </c>
      <c r="O7" s="29">
        <v>889895</v>
      </c>
      <c r="P7" s="28">
        <v>788630.74</v>
      </c>
    </row>
    <row r="8" spans="1:16">
      <c r="A8" s="2"/>
      <c r="B8" s="30" t="s">
        <v>18</v>
      </c>
      <c r="C8" s="30"/>
      <c r="D8" s="30"/>
      <c r="E8" s="27">
        <v>0</v>
      </c>
      <c r="F8" s="27">
        <v>0</v>
      </c>
      <c r="G8" s="27">
        <v>50175</v>
      </c>
      <c r="H8" s="27">
        <v>58485</v>
      </c>
      <c r="I8" s="27">
        <v>48735</v>
      </c>
      <c r="J8" s="27">
        <v>43110</v>
      </c>
      <c r="K8" s="27">
        <v>40234</v>
      </c>
      <c r="L8" s="27">
        <v>37560</v>
      </c>
      <c r="M8" s="27">
        <v>34815</v>
      </c>
      <c r="N8" s="28">
        <f>'[1]2010 Monthly '!O13</f>
        <v>34045</v>
      </c>
      <c r="O8" s="29">
        <v>40000</v>
      </c>
      <c r="P8" s="28">
        <v>26020</v>
      </c>
    </row>
    <row r="9" spans="1:16">
      <c r="A9" s="2"/>
      <c r="B9" s="30" t="s">
        <v>19</v>
      </c>
      <c r="C9" s="30"/>
      <c r="D9" s="30"/>
      <c r="E9" s="27">
        <v>0</v>
      </c>
      <c r="F9" s="27">
        <v>0</v>
      </c>
      <c r="G9" s="27">
        <v>36493</v>
      </c>
      <c r="H9" s="27">
        <v>36745</v>
      </c>
      <c r="I9" s="27">
        <v>32685</v>
      </c>
      <c r="J9" s="27">
        <v>32255</v>
      </c>
      <c r="K9" s="27">
        <v>31550</v>
      </c>
      <c r="L9" s="27">
        <v>29640</v>
      </c>
      <c r="M9" s="27">
        <v>28960</v>
      </c>
      <c r="N9" s="28">
        <f>'[1]2010 Monthly '!O14</f>
        <v>29725</v>
      </c>
      <c r="O9" s="29">
        <v>32000</v>
      </c>
      <c r="P9" s="28">
        <v>28025</v>
      </c>
    </row>
    <row r="10" spans="1:16">
      <c r="A10" s="2"/>
      <c r="B10" s="30" t="s">
        <v>20</v>
      </c>
      <c r="C10" s="30"/>
      <c r="D10" s="30"/>
      <c r="E10" s="27">
        <v>0</v>
      </c>
      <c r="F10" s="27">
        <v>0</v>
      </c>
      <c r="G10" s="27">
        <v>2235</v>
      </c>
      <c r="H10" s="27">
        <v>2460</v>
      </c>
      <c r="I10" s="27">
        <v>2010</v>
      </c>
      <c r="J10" s="27">
        <v>2175</v>
      </c>
      <c r="K10" s="27">
        <v>1890</v>
      </c>
      <c r="L10" s="27">
        <v>1665</v>
      </c>
      <c r="M10" s="27">
        <v>1335</v>
      </c>
      <c r="N10" s="28">
        <f>'[1]2010 Monthly '!O15</f>
        <v>1485</v>
      </c>
      <c r="O10" s="29">
        <v>1780</v>
      </c>
      <c r="P10" s="28">
        <v>1140</v>
      </c>
    </row>
    <row r="11" spans="1:16">
      <c r="A11" s="2"/>
      <c r="B11" s="30" t="s">
        <v>21</v>
      </c>
      <c r="C11" s="30"/>
      <c r="D11" s="30"/>
      <c r="E11" s="27">
        <v>0</v>
      </c>
      <c r="F11" s="27">
        <v>0</v>
      </c>
      <c r="G11" s="27">
        <v>5760</v>
      </c>
      <c r="H11" s="27">
        <v>7885</v>
      </c>
      <c r="I11" s="27">
        <v>6870</v>
      </c>
      <c r="J11" s="27">
        <v>6600</v>
      </c>
      <c r="K11" s="27">
        <v>6450</v>
      </c>
      <c r="L11" s="27">
        <v>5445</v>
      </c>
      <c r="M11" s="27">
        <v>4220</v>
      </c>
      <c r="N11" s="28">
        <f>'[1]2010 Monthly '!O16</f>
        <v>5010</v>
      </c>
      <c r="O11" s="29">
        <v>5550</v>
      </c>
      <c r="P11" s="28">
        <v>3235</v>
      </c>
    </row>
    <row r="12" spans="1:16">
      <c r="A12" s="2"/>
      <c r="B12" s="26" t="s">
        <v>22</v>
      </c>
      <c r="C12" s="26"/>
      <c r="D12" s="26"/>
      <c r="E12" s="27">
        <v>0</v>
      </c>
      <c r="F12" s="27">
        <v>0</v>
      </c>
      <c r="G12" s="27">
        <v>2000</v>
      </c>
      <c r="H12" s="27">
        <v>2050</v>
      </c>
      <c r="I12" s="27">
        <v>2425</v>
      </c>
      <c r="J12" s="27">
        <v>2450</v>
      </c>
      <c r="K12" s="27">
        <v>2350</v>
      </c>
      <c r="L12" s="27">
        <v>1775</v>
      </c>
      <c r="M12" s="27">
        <v>1490</v>
      </c>
      <c r="N12" s="28">
        <f>'[1]2010 Monthly '!O17</f>
        <v>1775</v>
      </c>
      <c r="O12" s="29">
        <v>1500</v>
      </c>
      <c r="P12" s="28">
        <v>746.3</v>
      </c>
    </row>
    <row r="13" spans="1:16">
      <c r="A13" s="2"/>
      <c r="B13" s="26" t="s">
        <v>23</v>
      </c>
      <c r="C13" s="26"/>
      <c r="D13" s="26"/>
      <c r="E13" s="27">
        <v>0</v>
      </c>
      <c r="F13" s="27">
        <v>0</v>
      </c>
      <c r="G13" s="27">
        <v>0</v>
      </c>
      <c r="H13" s="27">
        <v>0</v>
      </c>
      <c r="I13" s="27">
        <v>528.66999999999996</v>
      </c>
      <c r="J13" s="27">
        <v>1607.61</v>
      </c>
      <c r="K13" s="27">
        <v>540</v>
      </c>
      <c r="L13" s="27">
        <v>471</v>
      </c>
      <c r="M13" s="27">
        <v>1551.5</v>
      </c>
      <c r="N13" s="28">
        <f>'[1]2010 Monthly '!O18</f>
        <v>1305</v>
      </c>
      <c r="O13" s="29">
        <v>500</v>
      </c>
      <c r="P13" s="28">
        <v>1301.5999999999999</v>
      </c>
    </row>
    <row r="14" spans="1:16">
      <c r="A14" s="2"/>
      <c r="B14" s="26" t="s">
        <v>24</v>
      </c>
      <c r="C14" s="26"/>
      <c r="D14" s="26"/>
      <c r="E14" s="27">
        <v>0</v>
      </c>
      <c r="F14" s="27">
        <v>0</v>
      </c>
      <c r="G14" s="27">
        <v>109936.84</v>
      </c>
      <c r="H14" s="27">
        <v>170136.44</v>
      </c>
      <c r="I14" s="27">
        <v>161074.46</v>
      </c>
      <c r="J14" s="27">
        <v>165988.25000000003</v>
      </c>
      <c r="K14" s="27">
        <v>143347.15</v>
      </c>
      <c r="L14" s="27">
        <v>121943.07</v>
      </c>
      <c r="M14" s="27">
        <v>130259.23999999999</v>
      </c>
      <c r="N14" s="28">
        <f>'[1]2010 Monthly '!O19</f>
        <v>114635.41</v>
      </c>
      <c r="O14" s="29">
        <v>60000</v>
      </c>
      <c r="P14" s="28">
        <v>168471.2</v>
      </c>
    </row>
    <row r="15" spans="1:16" ht="16.5" thickBot="1">
      <c r="A15" s="2"/>
      <c r="C15" s="22" t="s">
        <v>25</v>
      </c>
      <c r="E15" s="31">
        <v>750701.2</v>
      </c>
      <c r="F15" s="31">
        <v>797065.66</v>
      </c>
      <c r="G15" s="31">
        <v>1175897.3600000001</v>
      </c>
      <c r="H15" s="31">
        <v>1127798.55</v>
      </c>
      <c r="I15" s="31">
        <v>1091935.95</v>
      </c>
      <c r="J15" s="31">
        <v>1123346.3500000001</v>
      </c>
      <c r="K15" s="31">
        <v>1059116.3800000001</v>
      </c>
      <c r="L15" s="31">
        <v>985652.73</v>
      </c>
      <c r="M15" s="31">
        <v>995100.58999999985</v>
      </c>
      <c r="N15" s="33">
        <f>SUM(N7:N14)</f>
        <v>1027822.6</v>
      </c>
      <c r="O15" s="34">
        <v>1031225</v>
      </c>
      <c r="P15" s="33">
        <v>1017569.8400000001</v>
      </c>
    </row>
    <row r="16" spans="1:16" ht="15.75" thickTop="1">
      <c r="E16" s="27"/>
      <c r="F16" s="27"/>
      <c r="G16" s="27"/>
      <c r="H16" s="27"/>
      <c r="I16" s="27"/>
      <c r="J16" s="27"/>
      <c r="K16" s="27"/>
      <c r="L16" s="27"/>
      <c r="M16" s="27"/>
    </row>
    <row r="17" spans="1:16" ht="15.75">
      <c r="A17" s="22" t="s">
        <v>26</v>
      </c>
      <c r="E17" s="27"/>
      <c r="F17" s="27"/>
      <c r="G17" s="27"/>
      <c r="H17" s="27"/>
      <c r="I17" s="27"/>
      <c r="J17" s="27"/>
      <c r="K17" s="27"/>
      <c r="L17" s="27"/>
      <c r="M17" s="27"/>
    </row>
    <row r="18" spans="1:16">
      <c r="B18" s="26" t="s">
        <v>27</v>
      </c>
      <c r="C18" s="26"/>
      <c r="D18" s="26"/>
      <c r="E18" s="27">
        <v>44358.59</v>
      </c>
      <c r="F18" s="27">
        <v>49672.06</v>
      </c>
      <c r="G18" s="27">
        <v>42857.16</v>
      </c>
      <c r="H18" s="27">
        <v>36492.68</v>
      </c>
      <c r="I18" s="27">
        <v>30948.5</v>
      </c>
      <c r="J18" s="27">
        <v>23292.609999999997</v>
      </c>
      <c r="K18" s="27">
        <v>28450.19</v>
      </c>
      <c r="L18" s="27">
        <v>22495.79</v>
      </c>
      <c r="M18" s="27">
        <v>22183.25</v>
      </c>
      <c r="N18" s="28">
        <f>'[1]2010 Monthly '!O29</f>
        <v>48535.88</v>
      </c>
      <c r="O18" s="29">
        <v>76500</v>
      </c>
      <c r="P18" s="28">
        <v>46112.490000000005</v>
      </c>
    </row>
    <row r="19" spans="1:16">
      <c r="B19" s="26" t="s">
        <v>28</v>
      </c>
      <c r="C19" s="26"/>
      <c r="D19" s="26"/>
      <c r="E19" s="27">
        <v>17547.87</v>
      </c>
      <c r="F19" s="27">
        <v>13728.5</v>
      </c>
      <c r="G19" s="27">
        <v>11841.77</v>
      </c>
      <c r="H19" s="27">
        <v>7739.8</v>
      </c>
      <c r="I19" s="27">
        <v>9522</v>
      </c>
      <c r="J19" s="27">
        <v>7143.2</v>
      </c>
      <c r="K19" s="27">
        <v>2553</v>
      </c>
      <c r="L19" s="27">
        <v>1105</v>
      </c>
      <c r="M19" s="27">
        <v>5313.65</v>
      </c>
      <c r="N19" s="28">
        <f>'[1]2010 Monthly '!O32</f>
        <v>4013.3</v>
      </c>
      <c r="O19" s="29">
        <v>4000</v>
      </c>
      <c r="P19" s="28">
        <v>6136.75</v>
      </c>
    </row>
    <row r="20" spans="1:16">
      <c r="B20" s="26" t="s">
        <v>29</v>
      </c>
      <c r="C20" s="26"/>
      <c r="D20" s="26"/>
      <c r="E20" s="27">
        <v>13555</v>
      </c>
      <c r="F20" s="27">
        <v>17350</v>
      </c>
      <c r="G20" s="27">
        <v>18032</v>
      </c>
      <c r="H20" s="27">
        <v>19657</v>
      </c>
      <c r="I20" s="27">
        <v>23070</v>
      </c>
      <c r="J20" s="27">
        <v>21980</v>
      </c>
      <c r="K20" s="27">
        <v>23430</v>
      </c>
      <c r="L20" s="27">
        <v>24360</v>
      </c>
      <c r="M20" s="27">
        <v>26840</v>
      </c>
      <c r="N20" s="28">
        <f>'[1]2010 Monthly '!O33</f>
        <v>30570</v>
      </c>
      <c r="O20" s="29">
        <v>30000</v>
      </c>
      <c r="P20" s="28">
        <v>31475</v>
      </c>
    </row>
    <row r="21" spans="1:16">
      <c r="B21" s="26" t="s">
        <v>30</v>
      </c>
      <c r="C21" s="26"/>
      <c r="D21" s="26"/>
      <c r="E21" s="27">
        <v>0</v>
      </c>
      <c r="F21" s="27">
        <v>0</v>
      </c>
      <c r="G21" s="27">
        <v>2305</v>
      </c>
      <c r="H21" s="27">
        <v>760</v>
      </c>
      <c r="I21" s="27">
        <v>550</v>
      </c>
      <c r="J21" s="27">
        <v>0</v>
      </c>
      <c r="K21" s="27">
        <v>0</v>
      </c>
      <c r="L21" s="27">
        <v>0</v>
      </c>
      <c r="M21" s="27">
        <v>0</v>
      </c>
      <c r="N21" s="28">
        <v>0</v>
      </c>
      <c r="O21" s="35">
        <v>0</v>
      </c>
      <c r="P21" s="36">
        <v>0</v>
      </c>
    </row>
    <row r="22" spans="1:16">
      <c r="B22" s="26" t="s">
        <v>31</v>
      </c>
      <c r="C22" s="26"/>
      <c r="D22" s="26"/>
      <c r="E22" s="27">
        <v>10650.52</v>
      </c>
      <c r="F22" s="27">
        <v>4265.6100000000006</v>
      </c>
      <c r="G22" s="27">
        <v>3199.5899999999997</v>
      </c>
      <c r="H22" s="27">
        <v>4127.58</v>
      </c>
      <c r="I22" s="27">
        <v>2297.29</v>
      </c>
      <c r="J22" s="27">
        <v>5925.76</v>
      </c>
      <c r="K22" s="27">
        <v>10091.94</v>
      </c>
      <c r="L22" s="27">
        <v>11325.859999999999</v>
      </c>
      <c r="M22" s="27">
        <v>11736.98</v>
      </c>
      <c r="N22" s="28">
        <f>SUM('[1]2010 Monthly '!O35:O36)</f>
        <v>9300.7199999999993</v>
      </c>
      <c r="O22" s="35">
        <v>0</v>
      </c>
      <c r="P22" s="28">
        <v>1557.9699999999998</v>
      </c>
    </row>
    <row r="23" spans="1:16">
      <c r="B23" s="26" t="s">
        <v>32</v>
      </c>
      <c r="C23" s="26"/>
      <c r="D23" s="26"/>
      <c r="E23" s="27">
        <v>499.95</v>
      </c>
      <c r="F23" s="27">
        <v>0</v>
      </c>
      <c r="G23" s="27">
        <v>3726.36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8">
        <v>0</v>
      </c>
    </row>
    <row r="24" spans="1:16">
      <c r="B24" s="26" t="s">
        <v>33</v>
      </c>
      <c r="C24" s="26"/>
      <c r="D24" s="26"/>
      <c r="E24" s="27">
        <v>-3497.7</v>
      </c>
      <c r="F24" s="27">
        <v>-3619</v>
      </c>
      <c r="G24" s="27">
        <v>-1989</v>
      </c>
      <c r="H24" s="27">
        <v>-1795</v>
      </c>
      <c r="I24" s="27">
        <v>0</v>
      </c>
      <c r="J24" s="27">
        <v>-70</v>
      </c>
      <c r="K24" s="27">
        <v>-350</v>
      </c>
      <c r="L24" s="27">
        <v>-105</v>
      </c>
      <c r="M24" s="27">
        <v>-10</v>
      </c>
      <c r="N24" s="28">
        <f>'[1]2010 Monthly '!O40</f>
        <v>-166</v>
      </c>
      <c r="O24" s="29">
        <v>-250</v>
      </c>
      <c r="P24" s="28">
        <v>-190</v>
      </c>
    </row>
    <row r="25" spans="1:16" s="39" customFormat="1">
      <c r="A25" s="13"/>
      <c r="B25" s="13" t="s">
        <v>34</v>
      </c>
      <c r="C25" s="13"/>
      <c r="D25" s="13"/>
      <c r="E25" s="27">
        <v>0</v>
      </c>
      <c r="F25" s="27">
        <v>0</v>
      </c>
      <c r="G25" s="27">
        <v>0</v>
      </c>
      <c r="H25" s="27">
        <v>-2928.87</v>
      </c>
      <c r="I25" s="27">
        <v>-571.87</v>
      </c>
      <c r="J25" s="27">
        <v>-12640.23</v>
      </c>
      <c r="K25" s="27">
        <v>-2425.87</v>
      </c>
      <c r="L25" s="27">
        <v>36385.75</v>
      </c>
      <c r="M25" s="27">
        <v>-83361.89</v>
      </c>
      <c r="N25" s="37">
        <f>-'[1]2010 Monthly '!O279+'[1]2010 Monthly '!O282+'[1]2010 Monthly '!O283</f>
        <v>34620.619999999995</v>
      </c>
      <c r="O25" s="38">
        <v>0</v>
      </c>
      <c r="P25" s="37">
        <v>-28689.61</v>
      </c>
    </row>
    <row r="26" spans="1:16" ht="16.5" thickBot="1">
      <c r="A26" s="2"/>
      <c r="C26" s="22" t="s">
        <v>35</v>
      </c>
      <c r="E26" s="40">
        <v>83114.23</v>
      </c>
      <c r="F26" s="40">
        <v>81397.17</v>
      </c>
      <c r="G26" s="40">
        <v>79972.88</v>
      </c>
      <c r="H26" s="40">
        <v>66982.06</v>
      </c>
      <c r="I26" s="40">
        <v>66387.789999999994</v>
      </c>
      <c r="J26" s="40">
        <v>58271.57</v>
      </c>
      <c r="K26" s="40">
        <v>64175.130000000005</v>
      </c>
      <c r="L26" s="40">
        <v>59181.65</v>
      </c>
      <c r="M26" s="40">
        <v>66063.88</v>
      </c>
      <c r="N26" s="41">
        <f>SUM(N18:N25)</f>
        <v>126874.51999999999</v>
      </c>
      <c r="O26" s="42">
        <v>110250</v>
      </c>
      <c r="P26" s="41">
        <v>56402.600000000006</v>
      </c>
    </row>
    <row r="27" spans="1:16" ht="15.75" thickTop="1">
      <c r="A27" s="2"/>
      <c r="E27" s="43"/>
      <c r="F27" s="43"/>
      <c r="G27" s="43"/>
      <c r="H27" s="43"/>
      <c r="I27" s="43"/>
      <c r="J27" s="43"/>
      <c r="K27" s="43"/>
      <c r="L27" s="43"/>
      <c r="M27" s="43"/>
    </row>
    <row r="28" spans="1:16" ht="16.5" thickBot="1">
      <c r="A28" s="2"/>
      <c r="D28" s="22" t="s">
        <v>36</v>
      </c>
      <c r="E28" s="31">
        <v>833815.42999999993</v>
      </c>
      <c r="F28" s="31">
        <v>878462.83000000007</v>
      </c>
      <c r="G28" s="31">
        <v>1255870.2400000002</v>
      </c>
      <c r="H28" s="31">
        <v>1194780.6100000001</v>
      </c>
      <c r="I28" s="31">
        <v>1158323.74</v>
      </c>
      <c r="J28" s="31">
        <v>1181617.9200000002</v>
      </c>
      <c r="K28" s="31">
        <v>1123291.5100000002</v>
      </c>
      <c r="L28" s="31">
        <v>1044834.38</v>
      </c>
      <c r="M28" s="31">
        <v>1061164.4699999997</v>
      </c>
      <c r="N28" s="33">
        <f>N26+N15</f>
        <v>1154697.1199999999</v>
      </c>
      <c r="O28" s="34">
        <v>1141475</v>
      </c>
      <c r="P28" s="33">
        <v>1073972.4400000002</v>
      </c>
    </row>
    <row r="29" spans="1:16" ht="17.25" thickTop="1" thickBot="1">
      <c r="A29" s="18" t="s">
        <v>37</v>
      </c>
      <c r="B29" s="44"/>
      <c r="C29" s="44"/>
      <c r="E29" s="27"/>
      <c r="F29" s="27"/>
      <c r="G29" s="27"/>
      <c r="H29" s="27"/>
      <c r="I29" s="27"/>
      <c r="J29" s="27"/>
      <c r="K29" s="27"/>
      <c r="L29" s="27"/>
      <c r="M29" s="27"/>
    </row>
    <row r="30" spans="1:16" ht="15.75">
      <c r="A30" s="22"/>
      <c r="E30" s="27"/>
      <c r="F30" s="27"/>
      <c r="G30" s="27"/>
      <c r="H30" s="27"/>
      <c r="I30" s="27"/>
      <c r="J30" s="27"/>
      <c r="K30" s="27"/>
      <c r="L30" s="27"/>
      <c r="M30" s="27"/>
    </row>
    <row r="31" spans="1:16" ht="15.75">
      <c r="A31" s="22" t="s">
        <v>38</v>
      </c>
      <c r="E31" s="27"/>
      <c r="F31" s="27"/>
      <c r="G31" s="27"/>
      <c r="H31" s="27"/>
      <c r="I31" s="27"/>
      <c r="J31" s="27"/>
      <c r="K31" s="27"/>
      <c r="L31" s="27"/>
      <c r="M31" s="27"/>
    </row>
    <row r="32" spans="1:16">
      <c r="A32" s="2"/>
      <c r="B32" s="26" t="s">
        <v>39</v>
      </c>
      <c r="C32" s="26"/>
      <c r="D32" s="26"/>
      <c r="E32" s="27">
        <v>265000</v>
      </c>
      <c r="F32" s="27">
        <v>196655.56</v>
      </c>
      <c r="G32" s="27">
        <v>219250.33</v>
      </c>
      <c r="H32" s="27">
        <v>255979.62</v>
      </c>
      <c r="I32" s="27">
        <v>262236.27</v>
      </c>
      <c r="J32" s="27">
        <v>237701.28</v>
      </c>
      <c r="K32" s="27">
        <v>234658.59</v>
      </c>
      <c r="L32" s="27">
        <v>235006.06</v>
      </c>
      <c r="M32" s="27">
        <v>228627.96000000002</v>
      </c>
      <c r="N32" s="28">
        <f>'[1]2010 Monthly '!O47</f>
        <v>227293.27999999997</v>
      </c>
      <c r="O32" s="29">
        <v>100000</v>
      </c>
      <c r="P32" s="28">
        <v>121705.92</v>
      </c>
    </row>
    <row r="33" spans="1:16">
      <c r="B33" s="13" t="s">
        <v>40</v>
      </c>
      <c r="E33" s="27">
        <v>82666.23000000001</v>
      </c>
      <c r="F33" s="27">
        <v>71427.790000000008</v>
      </c>
      <c r="G33" s="27">
        <v>66472.94</v>
      </c>
      <c r="H33" s="27">
        <v>47821.159999999996</v>
      </c>
      <c r="I33" s="27">
        <v>40035.89</v>
      </c>
      <c r="J33" s="27">
        <v>40078.07</v>
      </c>
      <c r="K33" s="27">
        <v>-4583.26</v>
      </c>
      <c r="L33" s="27">
        <v>37276.839999999997</v>
      </c>
      <c r="M33" s="27">
        <v>20829.079999999998</v>
      </c>
      <c r="N33" s="28">
        <f>'[1]2010 Monthly '!O62</f>
        <v>33658.460000000006</v>
      </c>
      <c r="O33" s="29">
        <v>45360</v>
      </c>
      <c r="P33" s="28">
        <v>33370.199999999997</v>
      </c>
    </row>
    <row r="34" spans="1:16">
      <c r="B34" s="13" t="s">
        <v>41</v>
      </c>
      <c r="E34" s="27">
        <v>23743.05</v>
      </c>
      <c r="F34" s="27">
        <v>14449.099999999999</v>
      </c>
      <c r="G34" s="27">
        <v>19794.84</v>
      </c>
      <c r="H34" s="27">
        <v>21890.17</v>
      </c>
      <c r="I34" s="27">
        <v>13019.66</v>
      </c>
      <c r="J34" s="27">
        <v>19601.22</v>
      </c>
      <c r="K34" s="27">
        <v>32654.080000000002</v>
      </c>
      <c r="L34" s="27">
        <v>43539.78</v>
      </c>
      <c r="M34" s="27">
        <v>48881.75</v>
      </c>
      <c r="N34" s="28">
        <f>'[1]2010 Monthly '!O72</f>
        <v>53938.879999999997</v>
      </c>
      <c r="O34" s="29">
        <v>36820</v>
      </c>
      <c r="P34" s="28">
        <v>36504.01</v>
      </c>
    </row>
    <row r="35" spans="1:16" ht="16.5" thickBot="1">
      <c r="C35" s="22" t="s">
        <v>42</v>
      </c>
      <c r="E35" s="31">
        <v>371409.27999999997</v>
      </c>
      <c r="F35" s="31">
        <v>282532.44999999995</v>
      </c>
      <c r="G35" s="31">
        <v>305518.11000000004</v>
      </c>
      <c r="H35" s="31">
        <v>325690.94999999995</v>
      </c>
      <c r="I35" s="31">
        <v>315291.82</v>
      </c>
      <c r="J35" s="31">
        <v>297380.56999999995</v>
      </c>
      <c r="K35" s="31">
        <v>262729.40999999997</v>
      </c>
      <c r="L35" s="31">
        <v>315822.68000000005</v>
      </c>
      <c r="M35" s="31">
        <v>298338.79000000004</v>
      </c>
      <c r="N35" s="32">
        <v>315030</v>
      </c>
      <c r="O35" s="45">
        <v>182180</v>
      </c>
      <c r="P35" s="32">
        <v>191580.13</v>
      </c>
    </row>
    <row r="36" spans="1:16" ht="15.75" thickTop="1">
      <c r="E36" s="43"/>
      <c r="F36" s="43"/>
      <c r="G36" s="43"/>
      <c r="H36" s="43"/>
      <c r="I36" s="43"/>
      <c r="J36" s="43"/>
      <c r="K36" s="43"/>
      <c r="L36" s="43"/>
      <c r="M36" s="43"/>
    </row>
    <row r="37" spans="1:16" ht="15.75">
      <c r="A37" s="22" t="s">
        <v>43</v>
      </c>
      <c r="E37" s="27">
        <v>-2226.4900000000052</v>
      </c>
      <c r="F37" s="27">
        <v>51132.62</v>
      </c>
      <c r="G37" s="27">
        <v>47447.96</v>
      </c>
      <c r="H37" s="27">
        <v>30501.239999999998</v>
      </c>
      <c r="I37" s="27">
        <v>32887.050000000003</v>
      </c>
      <c r="J37" s="27">
        <v>32492.000000000004</v>
      </c>
      <c r="K37" s="27">
        <v>34672.080000000002</v>
      </c>
      <c r="L37" s="27">
        <v>25471.039999999997</v>
      </c>
      <c r="M37" s="27">
        <v>22351.119999999999</v>
      </c>
      <c r="N37" s="28">
        <f>'[1]2010 Monthly '!O89</f>
        <v>36811.4</v>
      </c>
      <c r="O37" s="29">
        <v>39000</v>
      </c>
      <c r="P37" s="28">
        <v>21955.19</v>
      </c>
    </row>
    <row r="38" spans="1:16">
      <c r="A38" s="46"/>
      <c r="E38" s="27"/>
      <c r="F38" s="27"/>
      <c r="G38" s="27"/>
      <c r="H38" s="27"/>
      <c r="I38" s="27"/>
      <c r="J38" s="27"/>
      <c r="K38" s="27"/>
      <c r="L38" s="27"/>
      <c r="M38" s="27"/>
    </row>
    <row r="39" spans="1:16" ht="15.75">
      <c r="A39" s="22" t="s">
        <v>44</v>
      </c>
      <c r="E39" s="27"/>
      <c r="F39" s="27"/>
      <c r="G39" s="27"/>
      <c r="H39" s="27"/>
      <c r="I39" s="27"/>
      <c r="J39" s="27"/>
      <c r="K39" s="27"/>
      <c r="L39" s="27"/>
      <c r="M39" s="27"/>
    </row>
    <row r="40" spans="1:16">
      <c r="B40" s="13" t="s">
        <v>45</v>
      </c>
      <c r="E40" s="27">
        <v>1488.97</v>
      </c>
      <c r="F40" s="27">
        <v>121.37</v>
      </c>
      <c r="G40" s="27">
        <v>350</v>
      </c>
      <c r="H40" s="27">
        <v>0</v>
      </c>
      <c r="I40" s="27">
        <v>1706.78</v>
      </c>
      <c r="J40" s="27">
        <v>408.63</v>
      </c>
      <c r="K40" s="27">
        <v>371.16999999999996</v>
      </c>
      <c r="L40" s="27">
        <v>3397.64</v>
      </c>
      <c r="M40" s="27">
        <v>1885.97</v>
      </c>
      <c r="N40" s="28">
        <f>'[1]2010 Monthly '!O102+'[1]2010 Monthly '!O103</f>
        <v>973.74000000000012</v>
      </c>
      <c r="O40" s="29">
        <v>2100</v>
      </c>
      <c r="P40" s="28">
        <v>500</v>
      </c>
    </row>
    <row r="41" spans="1:16">
      <c r="B41" s="47" t="s">
        <v>46</v>
      </c>
      <c r="C41" s="47"/>
      <c r="D41" s="47"/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8">
        <v>0</v>
      </c>
    </row>
    <row r="42" spans="1:16">
      <c r="B42" s="13" t="s">
        <v>47</v>
      </c>
      <c r="E42" s="27">
        <v>254.04</v>
      </c>
      <c r="F42" s="27">
        <v>1049.47</v>
      </c>
      <c r="G42" s="27">
        <v>920.98</v>
      </c>
      <c r="H42" s="27">
        <v>-1.0400000000000027</v>
      </c>
      <c r="I42" s="27">
        <v>453.95</v>
      </c>
      <c r="J42" s="27">
        <v>2117.0299999999997</v>
      </c>
      <c r="K42" s="27">
        <v>1176.68</v>
      </c>
      <c r="L42" s="27">
        <v>0</v>
      </c>
      <c r="M42" s="27">
        <v>407.49</v>
      </c>
      <c r="N42" s="28">
        <f>'[1]2010 Monthly '!O116+'[1]2010 Monthly '!O117</f>
        <v>137.15</v>
      </c>
      <c r="O42" s="29">
        <v>1100</v>
      </c>
      <c r="P42" s="28">
        <v>0</v>
      </c>
    </row>
    <row r="43" spans="1:16">
      <c r="B43" s="13" t="s">
        <v>48</v>
      </c>
      <c r="E43" s="27">
        <v>6123.7999999999993</v>
      </c>
      <c r="F43" s="27">
        <v>5883.63</v>
      </c>
      <c r="G43" s="27">
        <v>5071.42</v>
      </c>
      <c r="H43" s="27">
        <v>7975.25</v>
      </c>
      <c r="I43" s="27">
        <v>9467.2599999999984</v>
      </c>
      <c r="J43" s="27">
        <v>7833.48</v>
      </c>
      <c r="K43" s="27">
        <v>6187.7400000000007</v>
      </c>
      <c r="L43" s="27">
        <v>4852.49</v>
      </c>
      <c r="M43" s="27">
        <v>1462.0200000000002</v>
      </c>
      <c r="N43" s="28">
        <f>'[1]2010 Monthly '!O123+'[1]2010 Monthly '!O124</f>
        <v>1639.4800000000002</v>
      </c>
      <c r="O43" s="29">
        <v>6000</v>
      </c>
      <c r="P43" s="28">
        <v>1264.3</v>
      </c>
    </row>
    <row r="44" spans="1:16">
      <c r="B44" s="13" t="s">
        <v>49</v>
      </c>
      <c r="E44" s="27">
        <v>2346.59</v>
      </c>
      <c r="F44" s="27">
        <v>1438.75</v>
      </c>
      <c r="G44" s="27">
        <v>0</v>
      </c>
      <c r="H44" s="27">
        <v>0</v>
      </c>
      <c r="I44" s="27">
        <v>0</v>
      </c>
      <c r="J44" s="27">
        <v>0</v>
      </c>
      <c r="K44" s="27">
        <v>110.55000000000001</v>
      </c>
      <c r="L44" s="27">
        <v>482.46</v>
      </c>
      <c r="M44" s="27">
        <v>0</v>
      </c>
      <c r="N44" s="28">
        <v>0</v>
      </c>
      <c r="O44" s="29">
        <v>250</v>
      </c>
      <c r="P44" s="28">
        <v>0</v>
      </c>
    </row>
    <row r="45" spans="1:16">
      <c r="B45" s="13" t="s">
        <v>50</v>
      </c>
      <c r="E45" s="27">
        <v>2159.38</v>
      </c>
      <c r="F45" s="27">
        <v>0</v>
      </c>
      <c r="G45" s="27">
        <v>1400.27</v>
      </c>
      <c r="H45" s="27">
        <v>2497.83</v>
      </c>
      <c r="I45" s="27">
        <v>3708.19</v>
      </c>
      <c r="J45" s="27">
        <v>4084.4</v>
      </c>
      <c r="K45" s="27">
        <v>5327.97</v>
      </c>
      <c r="L45" s="27">
        <v>2532.4700000000003</v>
      </c>
      <c r="M45" s="27">
        <v>484.72</v>
      </c>
      <c r="N45" s="28">
        <f>'[1]2010 Monthly '!O151+'[1]2010 Monthly '!O152</f>
        <v>1201.6200000000001</v>
      </c>
      <c r="O45" s="29">
        <v>3750</v>
      </c>
      <c r="P45" s="28">
        <v>1758.98</v>
      </c>
    </row>
    <row r="46" spans="1:16">
      <c r="B46" s="13" t="s">
        <v>51</v>
      </c>
      <c r="E46" s="27">
        <v>371</v>
      </c>
      <c r="F46" s="27">
        <v>125.65</v>
      </c>
      <c r="G46" s="27">
        <v>116</v>
      </c>
      <c r="H46" s="27">
        <v>115.2</v>
      </c>
      <c r="I46" s="27">
        <v>201.32</v>
      </c>
      <c r="J46" s="27">
        <v>266.70999999999998</v>
      </c>
      <c r="K46" s="27">
        <v>297.70000000000005</v>
      </c>
      <c r="L46" s="27">
        <v>0</v>
      </c>
      <c r="M46" s="27">
        <v>46.29</v>
      </c>
      <c r="N46" s="28">
        <f>'[1]2010 Monthly '!O161</f>
        <v>34.75</v>
      </c>
      <c r="O46" s="29">
        <v>800</v>
      </c>
      <c r="P46" s="28">
        <v>0</v>
      </c>
    </row>
    <row r="47" spans="1:16">
      <c r="B47" s="13" t="s">
        <v>52</v>
      </c>
      <c r="E47" s="27">
        <v>289.41000000000003</v>
      </c>
      <c r="F47" s="27">
        <v>678.1</v>
      </c>
      <c r="G47" s="27">
        <v>0</v>
      </c>
      <c r="H47" s="27">
        <v>0</v>
      </c>
      <c r="I47" s="27">
        <v>0</v>
      </c>
      <c r="J47" s="27">
        <v>0</v>
      </c>
      <c r="K47" s="27">
        <v>1232.69</v>
      </c>
      <c r="L47" s="27">
        <v>1479.46</v>
      </c>
      <c r="M47" s="27">
        <v>0</v>
      </c>
      <c r="N47" s="28">
        <f>'[1]2010 Monthly '!O173</f>
        <v>1365.6000000000001</v>
      </c>
      <c r="O47" s="29">
        <v>1600</v>
      </c>
      <c r="P47" s="28">
        <v>1260.54</v>
      </c>
    </row>
    <row r="48" spans="1:16">
      <c r="B48" s="13" t="s">
        <v>53</v>
      </c>
      <c r="E48" s="27">
        <v>523.23</v>
      </c>
      <c r="F48" s="27">
        <v>0</v>
      </c>
      <c r="G48" s="27">
        <v>218</v>
      </c>
      <c r="H48" s="27">
        <v>203</v>
      </c>
      <c r="I48" s="27">
        <v>580.85</v>
      </c>
      <c r="J48" s="27">
        <v>800</v>
      </c>
      <c r="K48" s="27">
        <v>923</v>
      </c>
      <c r="L48" s="27">
        <v>1100</v>
      </c>
      <c r="M48" s="27">
        <v>1099.9000000000001</v>
      </c>
      <c r="N48" s="28">
        <f>'[1]2010 Monthly '!O179</f>
        <v>1297.5900000000001</v>
      </c>
      <c r="O48" s="29">
        <v>1300</v>
      </c>
      <c r="P48" s="28">
        <v>0</v>
      </c>
    </row>
    <row r="49" spans="1:16">
      <c r="B49" s="13" t="s">
        <v>54</v>
      </c>
      <c r="E49" s="27"/>
      <c r="F49" s="27"/>
      <c r="G49" s="27"/>
      <c r="H49" s="27"/>
      <c r="I49" s="27"/>
      <c r="J49" s="27"/>
      <c r="K49" s="27"/>
      <c r="L49" s="27"/>
      <c r="M49" s="27"/>
      <c r="N49" s="28">
        <f>'[1]2010 Monthly '!O167</f>
        <v>32</v>
      </c>
    </row>
    <row r="50" spans="1:16">
      <c r="B50" s="13" t="s">
        <v>55</v>
      </c>
      <c r="E50" s="27">
        <v>16.02</v>
      </c>
      <c r="F50" s="27">
        <v>118.35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8">
        <v>0</v>
      </c>
    </row>
    <row r="51" spans="1:16">
      <c r="B51" s="13" t="s">
        <v>56</v>
      </c>
      <c r="E51" s="27">
        <v>157</v>
      </c>
      <c r="F51" s="27">
        <v>0</v>
      </c>
      <c r="G51" s="27">
        <v>0</v>
      </c>
      <c r="H51" s="27">
        <v>676.38</v>
      </c>
      <c r="I51" s="27">
        <v>264.06</v>
      </c>
      <c r="J51" s="27">
        <v>405.21</v>
      </c>
      <c r="K51" s="27">
        <v>341.61</v>
      </c>
      <c r="L51" s="27">
        <v>2390.6799999999998</v>
      </c>
      <c r="M51" s="27">
        <v>1499.98</v>
      </c>
      <c r="N51" s="28">
        <f>'[1]2010 Monthly '!O191</f>
        <v>1298.95</v>
      </c>
      <c r="O51" s="29">
        <v>1700</v>
      </c>
      <c r="P51" s="28">
        <v>1801.83</v>
      </c>
    </row>
    <row r="52" spans="1:16">
      <c r="B52" s="13" t="s">
        <v>57</v>
      </c>
      <c r="E52" s="27"/>
      <c r="F52" s="27"/>
      <c r="G52" s="27"/>
      <c r="H52" s="27"/>
      <c r="I52" s="27"/>
      <c r="J52" s="27"/>
      <c r="K52" s="27"/>
      <c r="L52" s="27"/>
      <c r="M52" s="27"/>
      <c r="N52" s="28">
        <v>0</v>
      </c>
    </row>
    <row r="53" spans="1:16">
      <c r="B53" s="13" t="s">
        <v>58</v>
      </c>
      <c r="E53" s="27">
        <v>0</v>
      </c>
      <c r="F53" s="27">
        <v>0</v>
      </c>
      <c r="G53" s="27">
        <v>0</v>
      </c>
      <c r="H53" s="27">
        <v>6410.1</v>
      </c>
      <c r="I53" s="27">
        <v>5366.8300000000008</v>
      </c>
      <c r="J53" s="27">
        <v>0</v>
      </c>
      <c r="K53" s="27">
        <v>15038.79</v>
      </c>
      <c r="L53" s="27">
        <v>1735.1599999999999</v>
      </c>
      <c r="M53" s="27">
        <v>8368.64</v>
      </c>
      <c r="N53" s="28">
        <f>'[1]2010 Monthly '!O203</f>
        <v>12909.78</v>
      </c>
      <c r="O53" s="29">
        <v>1000</v>
      </c>
      <c r="P53" s="28">
        <v>0</v>
      </c>
    </row>
    <row r="54" spans="1:16" ht="16.5" thickBot="1">
      <c r="C54" s="22" t="s">
        <v>59</v>
      </c>
      <c r="E54" s="31">
        <f>SUM(E40:E53)</f>
        <v>13729.439999999999</v>
      </c>
      <c r="F54" s="31">
        <f t="shared" ref="F54:M54" si="0">SUM(F40:F53)</f>
        <v>9415.3200000000015</v>
      </c>
      <c r="G54" s="31">
        <f t="shared" si="0"/>
        <v>8076.67</v>
      </c>
      <c r="H54" s="31">
        <f t="shared" si="0"/>
        <v>17876.72</v>
      </c>
      <c r="I54" s="31">
        <f t="shared" si="0"/>
        <v>21749.239999999998</v>
      </c>
      <c r="J54" s="31">
        <f t="shared" si="0"/>
        <v>15915.459999999997</v>
      </c>
      <c r="K54" s="31">
        <f t="shared" si="0"/>
        <v>31007.9</v>
      </c>
      <c r="L54" s="31">
        <f t="shared" si="0"/>
        <v>17970.359999999997</v>
      </c>
      <c r="M54" s="31">
        <f t="shared" si="0"/>
        <v>15255.01</v>
      </c>
      <c r="N54" s="33">
        <f>SUM(N40:N53)</f>
        <v>20890.660000000003</v>
      </c>
      <c r="O54" s="34">
        <v>19600</v>
      </c>
      <c r="P54" s="33">
        <v>6585.65</v>
      </c>
    </row>
    <row r="55" spans="1:16" ht="15.75" thickTop="1">
      <c r="E55" s="43"/>
      <c r="F55" s="43"/>
      <c r="G55" s="43"/>
      <c r="H55" s="43"/>
      <c r="I55" s="43"/>
      <c r="J55" s="43"/>
      <c r="K55" s="43"/>
      <c r="L55" s="43"/>
      <c r="M55" s="43"/>
    </row>
    <row r="56" spans="1:16" ht="15.75">
      <c r="A56" s="22" t="s">
        <v>60</v>
      </c>
      <c r="E56" s="43"/>
      <c r="F56" s="43"/>
      <c r="G56" s="43"/>
      <c r="H56" s="43"/>
      <c r="I56" s="43"/>
      <c r="J56" s="43"/>
      <c r="K56" s="43"/>
      <c r="L56" s="43"/>
      <c r="M56" s="43"/>
    </row>
    <row r="57" spans="1:16">
      <c r="B57" s="13" t="s">
        <v>61</v>
      </c>
      <c r="E57" s="27">
        <v>42821.71</v>
      </c>
      <c r="F57" s="27">
        <v>44707.41</v>
      </c>
      <c r="G57" s="27">
        <v>40694.69</v>
      </c>
      <c r="H57" s="27">
        <v>43774.209999999992</v>
      </c>
      <c r="I57" s="27">
        <v>70892.7</v>
      </c>
      <c r="J57" s="27">
        <v>71984.509999999995</v>
      </c>
      <c r="K57" s="27">
        <v>76435.81</v>
      </c>
      <c r="L57" s="27">
        <v>104023.15</v>
      </c>
      <c r="M57" s="27">
        <v>74898.720000000001</v>
      </c>
      <c r="N57" s="28">
        <f>'[1]2010 Monthly '!O213</f>
        <v>100956.33000000002</v>
      </c>
      <c r="O57" s="29">
        <v>64000</v>
      </c>
      <c r="P57" s="28">
        <v>76141.000000000015</v>
      </c>
    </row>
    <row r="58" spans="1:16">
      <c r="B58" s="26" t="s">
        <v>62</v>
      </c>
      <c r="C58" s="26"/>
      <c r="D58" s="26"/>
      <c r="E58" s="27">
        <v>355.45</v>
      </c>
      <c r="F58" s="27">
        <v>1310.9099999999999</v>
      </c>
      <c r="G58" s="27">
        <v>1195.47</v>
      </c>
      <c r="H58" s="27">
        <v>614.70000000000005</v>
      </c>
      <c r="I58" s="27">
        <v>6230.14</v>
      </c>
      <c r="J58" s="27">
        <v>338.38</v>
      </c>
      <c r="K58" s="27">
        <v>4532.82</v>
      </c>
      <c r="L58" s="27">
        <v>895.31</v>
      </c>
      <c r="M58" s="27">
        <v>927.9799999999999</v>
      </c>
      <c r="N58" s="28">
        <f>'[1]2010 Monthly '!O98</f>
        <v>625.06999999999994</v>
      </c>
      <c r="O58" s="29">
        <v>5450</v>
      </c>
      <c r="P58" s="28">
        <v>1428.06</v>
      </c>
    </row>
    <row r="59" spans="1:16" ht="16.5" thickBot="1">
      <c r="B59" s="26"/>
      <c r="C59" s="22" t="s">
        <v>63</v>
      </c>
      <c r="D59" s="26"/>
      <c r="E59" s="31">
        <v>43177.159999999996</v>
      </c>
      <c r="F59" s="31">
        <v>46018.320000000007</v>
      </c>
      <c r="G59" s="31">
        <v>41890.160000000003</v>
      </c>
      <c r="H59" s="31">
        <v>44388.909999999989</v>
      </c>
      <c r="I59" s="31">
        <v>77122.84</v>
      </c>
      <c r="J59" s="31">
        <v>72322.89</v>
      </c>
      <c r="K59" s="31">
        <v>80968.63</v>
      </c>
      <c r="L59" s="31">
        <v>104918.45999999999</v>
      </c>
      <c r="M59" s="31">
        <v>75826.7</v>
      </c>
      <c r="N59" s="33">
        <f>SUM(N57:N58)</f>
        <v>101581.40000000002</v>
      </c>
      <c r="O59" s="34">
        <v>69450</v>
      </c>
      <c r="P59" s="33">
        <v>77569.060000000012</v>
      </c>
    </row>
    <row r="60" spans="1:16" ht="15.75" thickTop="1">
      <c r="E60" s="27"/>
      <c r="F60" s="27"/>
      <c r="G60" s="27"/>
      <c r="H60" s="43"/>
      <c r="I60" s="27"/>
      <c r="J60" s="27"/>
      <c r="K60" s="27"/>
      <c r="L60" s="27"/>
      <c r="M60" s="27"/>
    </row>
    <row r="61" spans="1:16" ht="15.75">
      <c r="A61" s="22" t="s">
        <v>64</v>
      </c>
      <c r="E61" s="27"/>
      <c r="F61" s="27"/>
      <c r="G61" s="27"/>
      <c r="H61" s="27"/>
      <c r="I61" s="27"/>
      <c r="J61" s="27"/>
      <c r="K61" s="27"/>
      <c r="L61" s="27"/>
      <c r="M61" s="27"/>
    </row>
    <row r="62" spans="1:16">
      <c r="B62" s="13" t="s">
        <v>65</v>
      </c>
      <c r="E62" s="27">
        <v>200564.73000000004</v>
      </c>
      <c r="F62" s="27">
        <v>208791.59</v>
      </c>
      <c r="G62" s="27">
        <v>182107.8</v>
      </c>
      <c r="H62" s="27">
        <v>165144.16</v>
      </c>
      <c r="I62" s="27">
        <v>224462.8</v>
      </c>
      <c r="J62" s="27">
        <v>223943.09</v>
      </c>
      <c r="K62" s="27">
        <v>232430.36000000002</v>
      </c>
      <c r="L62" s="27">
        <v>260232.55000000002</v>
      </c>
      <c r="M62" s="27">
        <v>256562.67</v>
      </c>
      <c r="N62" s="28">
        <f>'[1]2010 Monthly '!O106+'[1]2010 Monthly '!O119+'[1]2010 Monthly '!O127+'[1]2010 Monthly '!O154+'[1]2010 Monthly '!O223</f>
        <v>263375.56000000006</v>
      </c>
      <c r="O62" s="29">
        <v>282753.50760000001</v>
      </c>
      <c r="P62" s="28">
        <v>244174.16999999998</v>
      </c>
    </row>
    <row r="63" spans="1:16">
      <c r="B63" s="26" t="s">
        <v>66</v>
      </c>
      <c r="C63" s="26"/>
      <c r="D63" s="26"/>
      <c r="E63" s="27">
        <v>68295.149999999994</v>
      </c>
      <c r="F63" s="27">
        <v>79872.709999999992</v>
      </c>
      <c r="G63" s="27">
        <v>67647.069999999992</v>
      </c>
      <c r="H63" s="27">
        <v>77939.509999999995</v>
      </c>
      <c r="I63" s="27">
        <v>75320.800000000003</v>
      </c>
      <c r="J63" s="27">
        <v>71286.06</v>
      </c>
      <c r="K63" s="27">
        <v>63522.22</v>
      </c>
      <c r="L63" s="27">
        <v>67043.289999999994</v>
      </c>
      <c r="M63" s="27">
        <v>61197.66</v>
      </c>
      <c r="N63" s="28">
        <f>'[1]2010 Monthly '!O226+'[1]2010 Monthly '!O227+'[1]2010 Monthly '!O228</f>
        <v>63184.30999999999</v>
      </c>
      <c r="O63" s="29">
        <v>64864.416977500005</v>
      </c>
      <c r="P63" s="28">
        <v>59604.39</v>
      </c>
    </row>
    <row r="64" spans="1:16">
      <c r="B64" s="26" t="s">
        <v>67</v>
      </c>
      <c r="C64" s="26"/>
      <c r="D64" s="26"/>
      <c r="E64" s="27">
        <v>19783.55</v>
      </c>
      <c r="F64" s="27">
        <v>27201.31</v>
      </c>
      <c r="G64" s="27">
        <v>24621.9</v>
      </c>
      <c r="H64" s="27">
        <v>28773.340000000004</v>
      </c>
      <c r="I64" s="27">
        <v>29164.52</v>
      </c>
      <c r="J64" s="27">
        <v>34899.11</v>
      </c>
      <c r="K64" s="27">
        <v>39338.46</v>
      </c>
      <c r="L64" s="27">
        <v>38481.19</v>
      </c>
      <c r="M64" s="27">
        <v>33711.24</v>
      </c>
      <c r="N64" s="28">
        <f>'[1]2010 Monthly '!O229+'[1]2010 Monthly '!O230+'[1]2010 Monthly '!O231+'[1]2010 Monthly '!O232</f>
        <v>33628.03</v>
      </c>
      <c r="O64" s="29">
        <v>41300</v>
      </c>
      <c r="P64" s="28">
        <v>34567</v>
      </c>
    </row>
    <row r="65" spans="2:16">
      <c r="B65" s="26" t="s">
        <v>68</v>
      </c>
      <c r="C65" s="26"/>
      <c r="D65" s="26"/>
      <c r="E65" s="27">
        <v>40064.51</v>
      </c>
      <c r="F65" s="27">
        <v>41793.94</v>
      </c>
      <c r="G65" s="27">
        <v>64074.04</v>
      </c>
      <c r="H65" s="27">
        <v>41785.300000000003</v>
      </c>
      <c r="I65" s="27">
        <v>55572.189999999995</v>
      </c>
      <c r="J65" s="27">
        <v>36899.31</v>
      </c>
      <c r="K65" s="27">
        <v>70874.59</v>
      </c>
      <c r="L65" s="27">
        <v>39046.33</v>
      </c>
      <c r="M65" s="27">
        <v>23585.200000000001</v>
      </c>
      <c r="N65" s="28">
        <f>'[1]2010 Monthly '!O235</f>
        <v>48165.9</v>
      </c>
      <c r="O65" s="29">
        <v>45000</v>
      </c>
      <c r="P65" s="28">
        <v>6112.28</v>
      </c>
    </row>
    <row r="66" spans="2:16">
      <c r="B66" s="26" t="s">
        <v>69</v>
      </c>
      <c r="C66" s="26"/>
      <c r="D66" s="26"/>
      <c r="E66" s="27">
        <v>17545.12</v>
      </c>
      <c r="F66" s="27">
        <v>13417.61</v>
      </c>
      <c r="G66" s="27">
        <v>21670.59</v>
      </c>
      <c r="H66" s="27">
        <v>15226.49</v>
      </c>
      <c r="I66" s="27">
        <v>22866.2</v>
      </c>
      <c r="J66" s="27">
        <v>18209.68</v>
      </c>
      <c r="K66" s="27">
        <v>20807.8</v>
      </c>
      <c r="L66" s="27">
        <v>20282.07</v>
      </c>
      <c r="M66" s="27">
        <v>15051.74</v>
      </c>
      <c r="N66" s="28">
        <f>'[1]2010 Monthly '!O236</f>
        <v>23285.65</v>
      </c>
      <c r="O66" s="29">
        <v>20000</v>
      </c>
      <c r="P66" s="28">
        <v>14881.39</v>
      </c>
    </row>
    <row r="67" spans="2:16">
      <c r="B67" s="26" t="s">
        <v>70</v>
      </c>
      <c r="C67" s="26"/>
      <c r="D67" s="26"/>
      <c r="E67" s="27">
        <v>200</v>
      </c>
      <c r="F67" s="27">
        <v>200</v>
      </c>
      <c r="G67" s="27">
        <v>200</v>
      </c>
      <c r="H67" s="27">
        <v>200</v>
      </c>
      <c r="I67" s="27">
        <v>500</v>
      </c>
      <c r="J67" s="27">
        <v>200</v>
      </c>
      <c r="K67" s="27">
        <v>200</v>
      </c>
      <c r="L67" s="27">
        <v>200</v>
      </c>
      <c r="M67" s="27">
        <v>1270.24</v>
      </c>
      <c r="N67" s="28">
        <f>'[1]2010 Monthly '!O237</f>
        <v>200</v>
      </c>
      <c r="O67" s="29">
        <v>350</v>
      </c>
      <c r="P67" s="28">
        <v>800</v>
      </c>
    </row>
    <row r="68" spans="2:16">
      <c r="B68" s="13" t="s">
        <v>71</v>
      </c>
      <c r="E68" s="27">
        <v>9537.65</v>
      </c>
      <c r="F68" s="27">
        <v>11384.86</v>
      </c>
      <c r="G68" s="27">
        <v>21993.56</v>
      </c>
      <c r="H68" s="27">
        <v>25439.16</v>
      </c>
      <c r="I68" s="27">
        <v>26582.62</v>
      </c>
      <c r="J68" s="27">
        <v>21809.34</v>
      </c>
      <c r="K68" s="27">
        <v>25251.77</v>
      </c>
      <c r="L68" s="27">
        <v>26471.05</v>
      </c>
      <c r="M68" s="27">
        <v>32352.78</v>
      </c>
      <c r="N68" s="28">
        <f>'[1]2010 Monthly '!O238</f>
        <v>43977.349999999991</v>
      </c>
      <c r="O68" s="29">
        <v>45000</v>
      </c>
      <c r="P68" s="28">
        <v>34993.21</v>
      </c>
    </row>
    <row r="69" spans="2:16">
      <c r="B69" s="26" t="s">
        <v>72</v>
      </c>
      <c r="C69" s="26"/>
      <c r="D69" s="26"/>
      <c r="E69" s="27">
        <v>409.06</v>
      </c>
      <c r="F69" s="27">
        <v>1021</v>
      </c>
      <c r="G69" s="27">
        <v>3810.72</v>
      </c>
      <c r="H69" s="27">
        <v>3128.92</v>
      </c>
      <c r="I69" s="27">
        <v>3254.59</v>
      </c>
      <c r="J69" s="27">
        <v>6611.24</v>
      </c>
      <c r="K69" s="27">
        <v>13835.41</v>
      </c>
      <c r="L69" s="27">
        <v>18302.260000000002</v>
      </c>
      <c r="M69" s="27">
        <v>14286.75</v>
      </c>
      <c r="N69" s="28">
        <f>'[1]2010 Monthly '!O239</f>
        <v>24269.18</v>
      </c>
      <c r="O69" s="29">
        <v>21000</v>
      </c>
      <c r="P69" s="28">
        <v>28740.07</v>
      </c>
    </row>
    <row r="70" spans="2:16">
      <c r="B70" s="26" t="s">
        <v>73</v>
      </c>
      <c r="C70" s="26"/>
      <c r="D70" s="26"/>
      <c r="E70" s="27">
        <v>0</v>
      </c>
      <c r="F70" s="27">
        <v>1762.63</v>
      </c>
      <c r="G70" s="27">
        <v>564.47</v>
      </c>
      <c r="H70" s="27">
        <v>285.22000000000003</v>
      </c>
      <c r="I70" s="27">
        <v>266.27</v>
      </c>
      <c r="J70" s="27">
        <v>163.58000000000001</v>
      </c>
      <c r="K70" s="27">
        <v>120.21</v>
      </c>
      <c r="L70" s="27">
        <v>364.35</v>
      </c>
      <c r="M70" s="27">
        <v>133.65</v>
      </c>
      <c r="N70" s="28">
        <f>'[1]2010 Monthly '!O240</f>
        <v>135.86000000000001</v>
      </c>
      <c r="O70" s="29">
        <v>200</v>
      </c>
      <c r="P70" s="28">
        <v>148.32</v>
      </c>
    </row>
    <row r="71" spans="2:16">
      <c r="B71" s="26" t="s">
        <v>74</v>
      </c>
      <c r="C71" s="26"/>
      <c r="D71" s="26"/>
      <c r="E71" s="27"/>
      <c r="F71" s="27"/>
      <c r="G71" s="27"/>
      <c r="H71" s="27"/>
      <c r="I71" s="27"/>
      <c r="J71" s="27"/>
      <c r="K71" s="27"/>
      <c r="L71" s="27"/>
      <c r="M71" s="27"/>
      <c r="N71" s="28">
        <f>'[1]2010 Monthly '!O241+'[1]2010 Monthly '!O242</f>
        <v>0</v>
      </c>
      <c r="O71" s="35">
        <v>0</v>
      </c>
      <c r="P71" s="36">
        <v>0</v>
      </c>
    </row>
    <row r="72" spans="2:16">
      <c r="B72" s="26" t="s">
        <v>75</v>
      </c>
      <c r="C72" s="26"/>
      <c r="D72" s="26"/>
      <c r="E72" s="27">
        <v>0</v>
      </c>
      <c r="F72" s="27">
        <v>0</v>
      </c>
      <c r="G72" s="27">
        <v>0</v>
      </c>
      <c r="H72" s="27">
        <v>266</v>
      </c>
      <c r="I72" s="27">
        <v>31819.440000000002</v>
      </c>
      <c r="J72" s="27">
        <v>13061.4</v>
      </c>
      <c r="K72" s="27">
        <v>67498.7</v>
      </c>
      <c r="L72" s="27">
        <v>14039.840000000002</v>
      </c>
      <c r="M72" s="27">
        <v>30203.96</v>
      </c>
      <c r="N72" s="28">
        <f>'[1]2010 Monthly '!O247</f>
        <v>265756.24</v>
      </c>
      <c r="O72" s="29">
        <v>221935</v>
      </c>
      <c r="P72" s="28">
        <v>243076.23999999996</v>
      </c>
    </row>
    <row r="73" spans="2:16">
      <c r="B73" s="13" t="s">
        <v>76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8">
        <f>'[1]2010 Monthly '!O248</f>
        <v>863.44</v>
      </c>
      <c r="O73" s="29">
        <v>1000</v>
      </c>
      <c r="P73" s="28">
        <v>0</v>
      </c>
    </row>
    <row r="74" spans="2:16">
      <c r="B74" s="13" t="s">
        <v>77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8">
        <f>'[1]2010 Monthly '!O249</f>
        <v>3469.82</v>
      </c>
      <c r="O74" s="29">
        <v>2500</v>
      </c>
      <c r="P74" s="28">
        <v>1633.1399999999999</v>
      </c>
    </row>
    <row r="75" spans="2:16">
      <c r="B75" s="13" t="s">
        <v>78</v>
      </c>
      <c r="E75" s="27">
        <v>0</v>
      </c>
      <c r="F75" s="27">
        <v>0</v>
      </c>
      <c r="G75" s="27">
        <v>0</v>
      </c>
      <c r="H75" s="27">
        <v>3574.4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8">
        <v>0</v>
      </c>
      <c r="O75" s="35">
        <v>0</v>
      </c>
      <c r="P75" s="36">
        <v>0</v>
      </c>
    </row>
    <row r="76" spans="2:16">
      <c r="B76" s="26" t="s">
        <v>79</v>
      </c>
      <c r="C76" s="26"/>
      <c r="D76" s="26"/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6664.6</v>
      </c>
      <c r="M76" s="27">
        <v>2018.45</v>
      </c>
      <c r="N76" s="28">
        <f>'[1]2010 Monthly '!O250</f>
        <v>3759.8799999999997</v>
      </c>
      <c r="O76" s="29">
        <v>4000</v>
      </c>
      <c r="P76" s="28">
        <v>2445.02</v>
      </c>
    </row>
    <row r="77" spans="2:16">
      <c r="B77" s="13" t="s">
        <v>80</v>
      </c>
      <c r="E77" s="27">
        <v>14558.48</v>
      </c>
      <c r="F77" s="27">
        <v>29603.660000000003</v>
      </c>
      <c r="G77" s="27">
        <v>19045.97</v>
      </c>
      <c r="H77" s="27">
        <v>25618.25</v>
      </c>
      <c r="I77" s="27">
        <v>55033.609999999993</v>
      </c>
      <c r="J77" s="27">
        <v>48662.200000000004</v>
      </c>
      <c r="K77" s="27">
        <v>33094.94</v>
      </c>
      <c r="L77" s="27">
        <v>19822.89</v>
      </c>
      <c r="M77" s="27">
        <v>14414.6</v>
      </c>
      <c r="N77" s="28">
        <f>'[1]2010 Monthly '!O246+'[1]2010 Monthly '!O257+'[1]2010 Monthly '!O258+'[1]2010 Monthly '!O259+'[1]2010 Monthly '!O260+'[1]2010 Monthly '!O262</f>
        <v>24516.59</v>
      </c>
      <c r="O77" s="29">
        <v>47700</v>
      </c>
      <c r="P77" s="28">
        <v>19078.2</v>
      </c>
    </row>
    <row r="78" spans="2:16">
      <c r="B78" s="26" t="s">
        <v>81</v>
      </c>
      <c r="C78" s="26"/>
      <c r="D78" s="26"/>
      <c r="E78" s="27">
        <v>11687.91</v>
      </c>
      <c r="F78" s="27">
        <v>12896.51</v>
      </c>
      <c r="G78" s="27">
        <v>13667.59</v>
      </c>
      <c r="H78" s="27">
        <v>25482.06</v>
      </c>
      <c r="I78" s="27">
        <v>23960.77</v>
      </c>
      <c r="J78" s="27">
        <v>29794.93</v>
      </c>
      <c r="K78" s="27">
        <v>28026</v>
      </c>
      <c r="L78" s="27">
        <v>32282.550000000003</v>
      </c>
      <c r="M78" s="27">
        <v>36947.68</v>
      </c>
      <c r="N78" s="28">
        <f>'[1]2010 Monthly '!O253+'[1]2010 Monthly '!O255+'[1]2010 Monthly '!O256</f>
        <v>39216.85</v>
      </c>
      <c r="O78" s="29">
        <v>37500</v>
      </c>
      <c r="P78" s="28">
        <v>44305</v>
      </c>
    </row>
    <row r="79" spans="2:16">
      <c r="B79" s="13" t="s">
        <v>82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3491.87</v>
      </c>
      <c r="N79" s="28">
        <f>'[1]2010 Monthly '!O254</f>
        <v>6721.27</v>
      </c>
      <c r="O79" s="29">
        <v>1500</v>
      </c>
      <c r="P79" s="28">
        <v>0</v>
      </c>
    </row>
    <row r="80" spans="2:16">
      <c r="B80" s="13" t="s">
        <v>83</v>
      </c>
      <c r="E80" s="27">
        <v>69362.34</v>
      </c>
      <c r="F80" s="27">
        <v>77450.399999999994</v>
      </c>
      <c r="G80" s="27">
        <v>99635.199999999997</v>
      </c>
      <c r="H80" s="27">
        <v>141194.29999999999</v>
      </c>
      <c r="I80" s="27">
        <v>135170.6</v>
      </c>
      <c r="J80" s="27">
        <v>142483.4</v>
      </c>
      <c r="K80" s="27">
        <v>142185.40000000002</v>
      </c>
      <c r="L80" s="27">
        <v>178963.28000000003</v>
      </c>
      <c r="M80" s="27">
        <v>172746.99999999997</v>
      </c>
      <c r="N80" s="28">
        <f>'[1]2010 Monthly '!O275</f>
        <v>184287</v>
      </c>
      <c r="O80" s="29">
        <v>178219.64</v>
      </c>
      <c r="P80" s="28">
        <v>157736.54</v>
      </c>
    </row>
    <row r="81" spans="1:16">
      <c r="B81" s="13" t="s">
        <v>84</v>
      </c>
      <c r="E81" s="27">
        <v>-1664.06</v>
      </c>
      <c r="F81" s="27">
        <v>0</v>
      </c>
      <c r="G81" s="27">
        <v>6768.38</v>
      </c>
      <c r="H81" s="27">
        <v>0</v>
      </c>
      <c r="I81" s="27">
        <v>15843.27</v>
      </c>
      <c r="J81" s="27">
        <v>14126.96</v>
      </c>
      <c r="K81" s="27">
        <v>10810.15</v>
      </c>
      <c r="L81" s="27">
        <v>2665.4</v>
      </c>
      <c r="M81" s="27">
        <v>3604.61</v>
      </c>
      <c r="N81" s="28">
        <f>'[1]2010 Monthly '!O278</f>
        <v>6106.74</v>
      </c>
      <c r="O81" s="29">
        <v>0</v>
      </c>
      <c r="P81" s="28">
        <v>3453.98</v>
      </c>
    </row>
    <row r="82" spans="1:16" ht="16.5" thickBot="1">
      <c r="C82" s="22" t="s">
        <v>85</v>
      </c>
      <c r="E82" s="31">
        <f>SUM(E62:E81)</f>
        <v>450344.44</v>
      </c>
      <c r="F82" s="31">
        <f>SUM(F62:F81)</f>
        <v>505396.22</v>
      </c>
      <c r="G82" s="31">
        <f>SUM(G62:G81)</f>
        <v>525807.29</v>
      </c>
      <c r="H82" s="31">
        <f>SUM(H62:H81)</f>
        <v>554057.10999999987</v>
      </c>
      <c r="I82" s="31">
        <f>SUM(I62:I81)</f>
        <v>699817.68</v>
      </c>
      <c r="J82" s="31">
        <f>SUM(J62:J81)</f>
        <v>662150.30000000005</v>
      </c>
      <c r="K82" s="31">
        <f>SUM(K62:K81)</f>
        <v>747996.01</v>
      </c>
      <c r="L82" s="31">
        <f>SUM(L62:L81)</f>
        <v>724861.65000000014</v>
      </c>
      <c r="M82" s="31">
        <f>SUM(M62:M81)</f>
        <v>701580.10000000009</v>
      </c>
      <c r="N82" s="33">
        <f>SUM(N62:N81)</f>
        <v>1034919.6699999999</v>
      </c>
      <c r="O82" s="34">
        <v>1014822.5645775</v>
      </c>
      <c r="P82" s="33">
        <v>895748.95000000007</v>
      </c>
    </row>
    <row r="83" spans="1:16" ht="15.75" thickTop="1">
      <c r="E83" s="43"/>
      <c r="F83" s="43"/>
      <c r="G83" s="43"/>
      <c r="H83" s="43"/>
      <c r="I83" s="43"/>
      <c r="J83" s="43"/>
      <c r="K83" s="43"/>
      <c r="L83" s="43"/>
      <c r="M83" s="43"/>
    </row>
    <row r="84" spans="1:16" ht="16.5" thickBot="1">
      <c r="D84" s="22" t="s">
        <v>86</v>
      </c>
      <c r="E84" s="31">
        <f>E82+E59+E54+E37+E35</f>
        <v>876433.83</v>
      </c>
      <c r="F84" s="31">
        <f>F82+F59+F54+F37+F35</f>
        <v>894494.92999999993</v>
      </c>
      <c r="G84" s="31">
        <f>G82+G59+G54+G37+G35</f>
        <v>928740.19000000018</v>
      </c>
      <c r="H84" s="31">
        <f>H82+H59+H54+H37+H35</f>
        <v>972514.92999999982</v>
      </c>
      <c r="I84" s="31">
        <f>I82+I59+I54+I37+I35</f>
        <v>1146868.6300000001</v>
      </c>
      <c r="J84" s="31">
        <f>J82+J59+J54+J37+J35</f>
        <v>1080261.22</v>
      </c>
      <c r="K84" s="31">
        <f>K82+K59+K54+K37+K35</f>
        <v>1157374.03</v>
      </c>
      <c r="L84" s="31">
        <f>L82+L59+L54+L37+L35</f>
        <v>1189044.1900000002</v>
      </c>
      <c r="M84" s="31">
        <f>M82+M59+M54+M37+M35</f>
        <v>1113351.7200000002</v>
      </c>
      <c r="N84" s="31">
        <f>N82+N59+N54+N37+N35</f>
        <v>1509233.1299999997</v>
      </c>
      <c r="O84" s="45">
        <v>1325052.5645774999</v>
      </c>
      <c r="P84" s="31">
        <v>1193438.98</v>
      </c>
    </row>
    <row r="85" spans="1:16" ht="15.75" thickTop="1">
      <c r="E85" s="43"/>
      <c r="F85" s="27"/>
      <c r="G85" s="27"/>
      <c r="H85" s="27"/>
      <c r="I85" s="27"/>
      <c r="J85" s="27"/>
      <c r="K85" s="27"/>
      <c r="L85" s="27"/>
      <c r="M85" s="27"/>
      <c r="N85" s="48"/>
    </row>
    <row r="86" spans="1:16" ht="16.5" thickBot="1">
      <c r="D86" s="22" t="s">
        <v>87</v>
      </c>
      <c r="E86" s="49">
        <f>E28-E84</f>
        <v>-42618.400000000023</v>
      </c>
      <c r="F86" s="49">
        <f>F28-F84</f>
        <v>-16032.09999999986</v>
      </c>
      <c r="G86" s="49">
        <f>G28-G84</f>
        <v>327130.05000000005</v>
      </c>
      <c r="H86" s="49">
        <f>H28-H84</f>
        <v>222265.68000000028</v>
      </c>
      <c r="I86" s="49">
        <f>I28-I84</f>
        <v>11455.10999999987</v>
      </c>
      <c r="J86" s="49">
        <f>J28-J84</f>
        <v>101356.70000000019</v>
      </c>
      <c r="K86" s="49">
        <f>K28-K84</f>
        <v>-34082.519999999786</v>
      </c>
      <c r="L86" s="49">
        <f>L28-L84</f>
        <v>-144209.81000000017</v>
      </c>
      <c r="M86" s="49">
        <f>M28-M84</f>
        <v>-52187.250000000466</v>
      </c>
      <c r="N86" s="49">
        <f>N28-N84</f>
        <v>-354536.00999999978</v>
      </c>
      <c r="O86" s="50">
        <v>-183577.56457749987</v>
      </c>
      <c r="P86" s="49">
        <v>-119466.5399999998</v>
      </c>
    </row>
    <row r="87" spans="1:16" ht="15.75" thickTop="1"/>
    <row r="89" spans="1:16">
      <c r="A89" s="51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1"/>
    </row>
  </sheetData>
  <sheetProtection password="A866" sheet="1" objects="1" scenario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for 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Mazelle Attiya</dc:creator>
  <cp:lastModifiedBy>Mazelle Attiya</cp:lastModifiedBy>
  <dcterms:created xsi:type="dcterms:W3CDTF">2012-01-02T00:05:14Z</dcterms:created>
  <dcterms:modified xsi:type="dcterms:W3CDTF">2012-01-02T00:07:59Z</dcterms:modified>
</cp:coreProperties>
</file>